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3715" windowHeight="13605"/>
  </bookViews>
  <sheets>
    <sheet name="EFH" sheetId="2" r:id="rId1"/>
  </sheets>
  <definedNames>
    <definedName name="_xlnm.Print_Area" localSheetId="0">EFH!$A$1:$AK$54</definedName>
    <definedName name="Gesamt" localSheetId="0">EFH!$AG$22</definedName>
    <definedName name="Geschäftlich" localSheetId="0">EFH!$AG$23</definedName>
    <definedName name="Geschäftlich">#REF!</definedName>
    <definedName name="WRNN" localSheetId="0">EFH!$AG$25</definedName>
    <definedName name="WRNN">#REF!</definedName>
  </definedNames>
  <calcPr calcId="145621"/>
</workbook>
</file>

<file path=xl/calcChain.xml><?xml version="1.0" encoding="utf-8"?>
<calcChain xmlns="http://schemas.openxmlformats.org/spreadsheetml/2006/main">
  <c r="Z37" i="2" l="1"/>
  <c r="D50" i="2" l="1"/>
  <c r="AJ26" i="2"/>
  <c r="D51" i="2" l="1"/>
  <c r="V23" i="2" l="1"/>
  <c r="V22" i="2"/>
  <c r="F53" i="2" l="1"/>
  <c r="C51" i="2"/>
  <c r="C50" i="2"/>
  <c r="AE44" i="2"/>
  <c r="AE42" i="2"/>
  <c r="L36" i="2"/>
  <c r="Z36" i="2" s="1"/>
  <c r="T30" i="2"/>
  <c r="U27" i="2"/>
  <c r="AD24" i="2"/>
  <c r="AN19" i="2"/>
  <c r="AN18" i="2"/>
  <c r="AN17" i="2"/>
  <c r="AN16" i="2"/>
  <c r="AN15" i="2"/>
  <c r="AN14" i="2"/>
  <c r="AN13" i="2"/>
  <c r="AN12" i="2"/>
  <c r="AN11" i="2"/>
  <c r="AN10" i="2"/>
  <c r="AN9" i="2"/>
  <c r="AN20" i="2" l="1"/>
  <c r="AM20" i="2" s="1"/>
  <c r="T32" i="2" l="1"/>
  <c r="Z33" i="2" s="1"/>
  <c r="Z32" i="2" l="1"/>
  <c r="Z41" i="2" l="1"/>
  <c r="Z42" i="2"/>
  <c r="Z43" i="2" s="1"/>
  <c r="AF38" i="2"/>
  <c r="J41" i="2" l="1"/>
  <c r="Z44" i="2"/>
  <c r="Z45" i="2" s="1"/>
  <c r="AF46" i="2" s="1"/>
</calcChain>
</file>

<file path=xl/comments1.xml><?xml version="1.0" encoding="utf-8"?>
<comments xmlns="http://schemas.openxmlformats.org/spreadsheetml/2006/main">
  <authors>
    <author>RICM</author>
    <author>Massimo Ricchello</author>
  </authors>
  <commentList>
    <comment ref="AA8" authorId="0">
      <text>
        <r>
          <rPr>
            <b/>
            <sz val="8"/>
            <color indexed="81"/>
            <rFont val="Tahoma"/>
            <family val="2"/>
          </rPr>
          <t xml:space="preserve">Mussfeld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A14" authorId="0">
      <text>
        <r>
          <rPr>
            <b/>
            <sz val="8"/>
            <color indexed="81"/>
            <rFont val="Tahoma"/>
            <family val="2"/>
          </rPr>
          <t xml:space="preserve">Mussfeld!
Steuert die Altersentwertung!
</t>
        </r>
        <r>
          <rPr>
            <sz val="8"/>
            <color indexed="81"/>
            <rFont val="Tahoma"/>
            <family val="2"/>
          </rPr>
          <t xml:space="preserve">
PS: Baujahr kann auch aus ZugMap.ch - Geodaten im Internet entnommen werden.</t>
        </r>
      </text>
    </comment>
    <comment ref="AA15" authorId="0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6" authorId="1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21" authorId="0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2" authorId="0">
      <text>
        <r>
          <rPr>
            <b/>
            <sz val="8"/>
            <color indexed="81"/>
            <rFont val="Tahoma"/>
            <family val="2"/>
          </rPr>
          <t xml:space="preserve">Für die Berechnung wird die Anzahl Zimmer +2 gerechnet, damit werden die übrigen Räume (Küche, Badezimmer, WC und Nebenräume wie Entrée, Estrich, Keller, Garage usw.) berücksichtigt.
</t>
        </r>
      </text>
    </comment>
    <comment ref="L36" authorId="1">
      <text>
        <r>
          <rPr>
            <b/>
            <sz val="9"/>
            <color indexed="81"/>
            <rFont val="Tahoma"/>
            <family val="2"/>
          </rPr>
          <t>1% pro Jahr des Neubauwertes</t>
        </r>
      </text>
    </comment>
  </commentList>
</comments>
</file>

<file path=xl/sharedStrings.xml><?xml version="1.0" encoding="utf-8"?>
<sst xmlns="http://schemas.openxmlformats.org/spreadsheetml/2006/main" count="74" uniqueCount="59">
  <si>
    <t>Neubewertung</t>
  </si>
  <si>
    <t>Erwerb 1987 und früher</t>
  </si>
  <si>
    <t>Landwert Einfamilienhäuser</t>
  </si>
  <si>
    <t>Zug</t>
  </si>
  <si>
    <t>Gemeinde</t>
  </si>
  <si>
    <t>Oberägeri</t>
  </si>
  <si>
    <t>Landwert-Stufe</t>
  </si>
  <si>
    <t>Unterägeri</t>
  </si>
  <si>
    <t>Anrede</t>
  </si>
  <si>
    <t>Strasse/Nr.</t>
  </si>
  <si>
    <t>Menzingen</t>
  </si>
  <si>
    <t>Fehler</t>
  </si>
  <si>
    <t>Name</t>
  </si>
  <si>
    <t>GBP-Nr.</t>
  </si>
  <si>
    <t>Baar</t>
  </si>
  <si>
    <t>Vorname</t>
  </si>
  <si>
    <t>Assek.-Nr.</t>
  </si>
  <si>
    <t>Cham</t>
  </si>
  <si>
    <t>Strasse</t>
  </si>
  <si>
    <t>Baujahr</t>
  </si>
  <si>
    <t>Hünenberg</t>
  </si>
  <si>
    <t>PLZ/Ort</t>
  </si>
  <si>
    <t>Erwerbsdatum</t>
  </si>
  <si>
    <t>Steinhausen</t>
  </si>
  <si>
    <t>Risch</t>
  </si>
  <si>
    <t>Geschäftlich genutze Räume?</t>
  </si>
  <si>
    <t>nein</t>
  </si>
  <si>
    <t>Walchwil</t>
  </si>
  <si>
    <t>Neuheim</t>
  </si>
  <si>
    <t>ja</t>
  </si>
  <si>
    <t>Berechnung der steuerbaren Werte</t>
  </si>
  <si>
    <t>Ermittlung des Vermögenssteuerwertes</t>
  </si>
  <si>
    <t>Landwert</t>
  </si>
  <si>
    <t>Zeitbauwert Gebäude</t>
  </si>
  <si>
    <t>Neubauwert (Fr.)</t>
  </si>
  <si>
    <t>./. Altersentwertung (%)</t>
  </si>
  <si>
    <t>Steuerlicher Verkehrswert Total</t>
  </si>
  <si>
    <r>
      <t xml:space="preserve">Steuerwert </t>
    </r>
    <r>
      <rPr>
        <sz val="8"/>
        <rFont val="Arial"/>
        <family val="2"/>
      </rPr>
      <t>entspricht 75% des steuerlichen Verkehrswertes (abgerundet auf Fr. 1'000)</t>
    </r>
  </si>
  <si>
    <t>Ermittlung des Eigenmietwertes</t>
  </si>
  <si>
    <t>Verkehrsmietwert</t>
  </si>
  <si>
    <t>1)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</si>
  <si>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</si>
  <si>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</si>
  <si>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</si>
  <si>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</si>
  <si>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</si>
  <si>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des Fr. 850'000 übersteigenden Anteils des steuerlichen Verkehrswertes</t>
  </si>
  <si>
    <t>Zug,</t>
  </si>
  <si>
    <t>Einfamilienhaus</t>
  </si>
  <si>
    <r>
      <t>Fläche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</si>
  <si>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Landwert (Fr./m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</si>
  <si>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reduzierter Landwert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</si>
  <si>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Verkehrsmietwert der privat genutzten Räumlichkeiten</t>
  </si>
  <si>
    <t>des steuerlichen Verkehrswertes bis Fr. 850'000</t>
  </si>
  <si>
    <r>
      <t>Gesamtfläche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</si>
  <si>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Personen-Nr.</t>
  </si>
  <si>
    <t>Wohnrecht/Nutzniessung/      Ferienliegenschaft?</t>
  </si>
  <si>
    <t>Berechnungshilfe</t>
  </si>
  <si>
    <t>Vorlage www.zug.ch/tax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</si>
</sst>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000\-000\-00"/>
    <numFmt numFmtId="165" formatCode="_ * #,##0_ ;_ * \-#,##0_ ;_ * &quot;-&quot;??_ ;_ @_ "/>
    <numFmt numFmtId="166" formatCode="dd/mm/yyyy;@"/>
    <numFmt numFmtId="167" formatCode="0.0"/>
    <numFmt numFmtId="168" formatCode="0.000%"/>
    <numFmt numFmtId="169" formatCode="0.0%"/>
    <numFmt numFmtId="170" formatCode="[$-807]d/\ mmmm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5"/>
      </patternFill>
    </fill>
  </fills>
  <borders count="6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6" fillId="0" borderId="0" xfId="2" applyFont="1" applyFill="1" applyBorder="1" applyAlignment="1">
      <alignment horizontal="left"/>
    </xf>
    <xf numFmtId="0" fontId="4" fillId="0" borderId="1" xfId="0" applyFont="1" applyFill="1" applyBorder="1" applyProtection="1"/>
    <xf numFmtId="0" fontId="6" fillId="0" borderId="1" xfId="2" applyFont="1" applyFill="1" applyBorder="1" applyAlignment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6" fillId="0" borderId="1" xfId="2" applyFont="1" applyFill="1" applyBorder="1" applyAlignment="1">
      <alignment horizontal="right"/>
    </xf>
    <xf numFmtId="165" fontId="4" fillId="3" borderId="1" xfId="1" applyNumberFormat="1" applyFont="1" applyFill="1" applyBorder="1" applyAlignment="1">
      <alignment horizontal="right"/>
    </xf>
    <xf numFmtId="165" fontId="4" fillId="4" borderId="1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Protection="1"/>
    <xf numFmtId="0" fontId="1" fillId="0" borderId="0" xfId="0" applyFont="1" applyFill="1" applyBorder="1" applyProtection="1"/>
    <xf numFmtId="49" fontId="1" fillId="0" borderId="0" xfId="0" applyNumberFormat="1" applyFont="1" applyFill="1" applyBorder="1" applyProtection="1"/>
    <xf numFmtId="0" fontId="0" fillId="0" borderId="0" xfId="0" quotePrefix="1" applyNumberForma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4" fillId="0" borderId="2" xfId="0" applyNumberFormat="1" applyFont="1" applyFill="1" applyBorder="1" applyAlignment="1" applyProtection="1">
      <alignment horizontal="left"/>
    </xf>
    <xf numFmtId="0" fontId="4" fillId="0" borderId="2" xfId="0" applyFont="1" applyFill="1" applyBorder="1" applyProtection="1"/>
    <xf numFmtId="0" fontId="6" fillId="0" borderId="0" xfId="0" applyFont="1" applyFill="1" applyBorder="1" applyProtection="1"/>
    <xf numFmtId="0" fontId="10" fillId="0" borderId="0" xfId="0" applyNumberFormat="1" applyFont="1" applyFill="1" applyBorder="1" applyProtection="1"/>
    <xf numFmtId="167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165" fontId="0" fillId="0" borderId="0" xfId="1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12" fillId="0" borderId="0" xfId="0" applyNumberFormat="1" applyFont="1" applyFill="1" applyBorder="1" applyProtection="1"/>
    <xf numFmtId="165" fontId="12" fillId="0" borderId="0" xfId="1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3" fillId="0" borderId="0" xfId="2" applyFont="1" applyFill="1" applyAlignment="1">
      <alignment horizontal="right"/>
    </xf>
    <xf numFmtId="0" fontId="12" fillId="0" borderId="0" xfId="2" applyFont="1" applyFill="1" applyBorder="1" applyAlignment="1">
      <alignment horizontal="centerContinuous"/>
    </xf>
    <xf numFmtId="0" fontId="3" fillId="0" borderId="0" xfId="2" applyFont="1" applyFill="1" applyBorder="1" applyAlignment="1">
      <alignment horizontal="centerContinuous"/>
    </xf>
    <xf numFmtId="0" fontId="3" fillId="0" borderId="0" xfId="2" applyFont="1" applyFill="1" applyBorder="1" applyAlignment="1">
      <alignment horizontal="right"/>
    </xf>
    <xf numFmtId="0" fontId="0" fillId="0" borderId="0" xfId="0" applyNumberFormat="1" applyFill="1" applyBorder="1" applyAlignment="1" applyProtection="1">
      <alignment horizontal="right"/>
    </xf>
    <xf numFmtId="170" fontId="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 vertical="top"/>
    </xf>
    <xf numFmtId="165" fontId="4" fillId="0" borderId="0" xfId="1" applyNumberFormat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Protection="1"/>
    <xf numFmtId="49" fontId="0" fillId="0" borderId="0" xfId="0" applyNumberFormat="1" applyFill="1" applyBorder="1" applyAlignment="1" applyProtection="1">
      <protection locked="0"/>
    </xf>
    <xf numFmtId="0" fontId="16" fillId="0" borderId="0" xfId="0" applyNumberFormat="1" applyFont="1" applyFill="1" applyBorder="1" applyProtection="1"/>
    <xf numFmtId="0" fontId="17" fillId="0" borderId="0" xfId="0" applyNumberFormat="1" applyFont="1" applyFill="1" applyBorder="1" applyProtection="1"/>
    <xf numFmtId="165" fontId="2" fillId="0" borderId="5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left"/>
    </xf>
    <xf numFmtId="17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168" fontId="0" fillId="0" borderId="0" xfId="0" applyNumberFormat="1" applyFill="1" applyBorder="1" applyAlignment="1" applyProtection="1">
      <alignment horizontal="center"/>
    </xf>
    <xf numFmtId="165" fontId="0" fillId="0" borderId="0" xfId="1" applyNumberFormat="1" applyFont="1" applyFill="1" applyBorder="1" applyAlignment="1" applyProtection="1">
      <alignment horizontal="right"/>
    </xf>
    <xf numFmtId="165" fontId="0" fillId="0" borderId="4" xfId="0" applyNumberFormat="1" applyFill="1" applyBorder="1" applyAlignment="1" applyProtection="1">
      <alignment horizontal="right"/>
    </xf>
    <xf numFmtId="169" fontId="12" fillId="0" borderId="0" xfId="0" applyNumberFormat="1" applyFont="1" applyFill="1" applyBorder="1" applyAlignment="1" applyProtection="1">
      <alignment horizontal="left"/>
    </xf>
    <xf numFmtId="169" fontId="12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wrapText="1"/>
    </xf>
    <xf numFmtId="9" fontId="1" fillId="0" borderId="0" xfId="0" applyNumberFormat="1" applyFont="1" applyFill="1" applyBorder="1" applyAlignment="1" applyProtection="1">
      <alignment horizontal="center"/>
    </xf>
    <xf numFmtId="165" fontId="0" fillId="0" borderId="3" xfId="1" applyNumberFormat="1" applyFont="1" applyFill="1" applyBorder="1" applyAlignment="1" applyProtection="1">
      <alignment horizontal="right"/>
    </xf>
    <xf numFmtId="165" fontId="0" fillId="0" borderId="4" xfId="1" applyNumberFormat="1" applyFont="1" applyFill="1" applyBorder="1" applyAlignment="1" applyProtection="1">
      <alignment horizontal="right"/>
    </xf>
    <xf numFmtId="165" fontId="0" fillId="2" borderId="0" xfId="1" applyNumberFormat="1" applyFont="1" applyFill="1" applyBorder="1" applyAlignment="1" applyProtection="1">
      <alignment horizontal="righ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protection locked="0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ont="1" applyFill="1" applyBorder="1" applyAlignment="1" applyProtection="1">
      <alignment horizontal="left" wrapText="1"/>
    </xf>
    <xf numFmtId="49" fontId="0" fillId="2" borderId="0" xfId="0" applyNumberFormat="1" applyFont="1" applyFill="1" applyBorder="1" applyAlignment="1" applyProtection="1">
      <protection locked="0"/>
    </xf>
    <xf numFmtId="1" fontId="1" fillId="2" borderId="0" xfId="1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166" fontId="1" fillId="2" borderId="0" xfId="0" applyNumberFormat="1" applyFont="1" applyFill="1" applyBorder="1" applyAlignment="1" applyProtection="1">
      <alignment horizontal="left"/>
      <protection locked="0"/>
    </xf>
    <xf numFmtId="167" fontId="1" fillId="2" borderId="0" xfId="1" applyNumberFormat="1" applyFont="1" applyFill="1" applyBorder="1" applyAlignment="1" applyProtection="1">
      <alignment horizontal="center"/>
      <protection locked="0"/>
    </xf>
  </cellXfs>
  <cellStyles count="3">
    <cellStyle name="Komma" xfId="1" builtin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N67"/>
  <sheetViews>
    <sheetView showGridLines="0" showRowColHeaders="0" tabSelected="1" zoomScaleNormal="100" workbookViewId="0">
      <pane ySplit="6" topLeftCell="A7" activePane="bottomLeft" state="frozen"/>
      <selection pane="bottomLeft" activeCell="AB4" sqref="AB4:AC4"/>
    </sheetView>
  </sheetViews>
  <sheetFormatPr baseColWidth="10" defaultColWidth="2.42578125" defaultRowHeight="12.75" x14ac:dyDescent="0.2"/>
  <cols>
    <col min="1" max="21" width="2.5703125" style="7" customWidth="1"/>
    <col min="22" max="26" width="2.7109375" style="7" customWidth="1"/>
    <col min="27" max="32" width="2.5703125" style="7" customWidth="1"/>
    <col min="33" max="36" width="2.5703125" style="6" customWidth="1"/>
    <col min="37" max="37" width="2.5703125" style="18" customWidth="1"/>
    <col min="38" max="38" width="7.28515625" style="22" hidden="1" customWidth="1"/>
    <col min="39" max="39" width="9.5703125" style="6" hidden="1" customWidth="1"/>
    <col min="40" max="40" width="1.85546875" style="6" hidden="1" customWidth="1"/>
    <col min="41" max="41" width="9.85546875" style="6" hidden="1" customWidth="1"/>
    <col min="42" max="42" width="23.42578125" style="6" hidden="1" customWidth="1"/>
    <col min="43" max="43" width="6.140625" style="6" hidden="1" customWidth="1"/>
    <col min="44" max="45" width="5.5703125" style="6" hidden="1" customWidth="1"/>
    <col min="46" max="46" width="4.42578125" style="6" hidden="1" customWidth="1"/>
    <col min="47" max="47" width="6.140625" style="6" hidden="1" customWidth="1"/>
    <col min="48" max="16384" width="2.42578125" style="6"/>
  </cols>
  <sheetData>
    <row r="1" spans="1:47" ht="14.1" customHeight="1" x14ac:dyDescent="0.2">
      <c r="A1" s="1"/>
      <c r="B1" s="1"/>
      <c r="C1" s="1"/>
      <c r="D1" s="2" t="s">
        <v>58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2"/>
      <c r="U1" s="31"/>
      <c r="V1" s="31"/>
      <c r="W1" s="31"/>
      <c r="X1" s="31"/>
      <c r="Y1" s="64"/>
      <c r="Z1" s="8"/>
      <c r="AA1" s="9"/>
      <c r="AB1" s="10"/>
      <c r="AC1" s="10"/>
      <c r="AD1" s="10"/>
      <c r="AE1" s="10"/>
      <c r="AF1" s="10"/>
      <c r="AG1" s="10"/>
      <c r="AH1" s="11"/>
      <c r="AI1" s="11"/>
      <c r="AJ1" s="11"/>
      <c r="AK1" s="4"/>
      <c r="AL1" s="5"/>
    </row>
    <row r="2" spans="1:47" ht="9.9499999999999993" customHeight="1" x14ac:dyDescent="0.25">
      <c r="A2" s="1"/>
      <c r="B2" s="1"/>
      <c r="C2" s="1"/>
      <c r="D2" s="6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1"/>
      <c r="V2" s="31"/>
      <c r="W2" s="31"/>
      <c r="X2" s="31"/>
      <c r="Y2" s="63"/>
      <c r="Z2" s="8"/>
      <c r="AA2" s="10"/>
      <c r="AB2" s="10"/>
      <c r="AC2" s="12"/>
      <c r="AD2" s="12"/>
      <c r="AE2" s="13"/>
      <c r="AF2" s="12"/>
      <c r="AG2" s="12"/>
      <c r="AH2" s="11"/>
      <c r="AI2" s="11"/>
      <c r="AJ2" s="11"/>
      <c r="AK2" s="4"/>
      <c r="AL2" s="5"/>
    </row>
    <row r="3" spans="1:47" ht="20.25" x14ac:dyDescent="0.3">
      <c r="A3" s="1"/>
      <c r="B3" s="1"/>
      <c r="C3" s="1"/>
      <c r="D3" s="67" t="s">
        <v>57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1"/>
      <c r="V3" s="31"/>
      <c r="W3" s="31"/>
      <c r="X3" s="31"/>
      <c r="Y3" s="63"/>
      <c r="Z3" s="8"/>
      <c r="AA3" s="10"/>
      <c r="AB3" s="10"/>
      <c r="AC3" s="12"/>
      <c r="AD3" s="12"/>
      <c r="AE3" s="13"/>
      <c r="AF3" s="12"/>
      <c r="AG3" s="12"/>
      <c r="AH3" s="11"/>
      <c r="AI3" s="11"/>
      <c r="AJ3" s="11"/>
      <c r="AK3" s="4"/>
      <c r="AL3" s="5"/>
    </row>
    <row r="4" spans="1:47" ht="14.1" customHeight="1" x14ac:dyDescent="0.2">
      <c r="A4" s="1"/>
      <c r="B4" s="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2" t="s">
        <v>0</v>
      </c>
      <c r="W4" s="1"/>
      <c r="X4" s="1"/>
      <c r="Y4" s="6"/>
      <c r="Z4" s="8"/>
      <c r="AA4" s="10"/>
      <c r="AB4" s="82"/>
      <c r="AC4" s="82"/>
      <c r="AD4" s="10"/>
      <c r="AE4" s="6"/>
      <c r="AF4" s="6"/>
      <c r="AG4" s="10"/>
      <c r="AH4" s="11"/>
      <c r="AI4" s="11"/>
      <c r="AJ4" s="11"/>
      <c r="AK4" s="4"/>
      <c r="AL4" s="5"/>
    </row>
    <row r="5" spans="1:47" ht="14.1" customHeight="1" x14ac:dyDescent="0.2">
      <c r="A5" s="1"/>
      <c r="B5" s="6"/>
      <c r="C5" s="6"/>
      <c r="D5" s="1"/>
      <c r="E5" s="1"/>
      <c r="F5" s="1"/>
      <c r="G5" s="1"/>
      <c r="H5" s="6"/>
      <c r="I5" s="3"/>
      <c r="J5" s="6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 t="s">
        <v>48</v>
      </c>
      <c r="W5" s="1"/>
      <c r="X5" s="1"/>
      <c r="Y5" s="6"/>
      <c r="Z5" s="6"/>
      <c r="AA5" s="1"/>
      <c r="AB5" s="1"/>
      <c r="AC5" s="1"/>
      <c r="AD5" s="1"/>
      <c r="AE5" s="1"/>
      <c r="AF5" s="6"/>
      <c r="AG5" s="3"/>
      <c r="AH5" s="1"/>
      <c r="AI5" s="1"/>
      <c r="AJ5" s="1"/>
      <c r="AK5" s="4"/>
      <c r="AL5" s="5"/>
    </row>
    <row r="6" spans="1:47" ht="14.1" customHeight="1" x14ac:dyDescent="0.2">
      <c r="A6" s="1"/>
      <c r="B6" s="6"/>
      <c r="C6" s="6"/>
      <c r="D6" s="1"/>
      <c r="E6" s="1"/>
      <c r="F6" s="1"/>
      <c r="G6" s="1"/>
      <c r="H6" s="1"/>
      <c r="I6" s="1"/>
      <c r="J6" s="1"/>
      <c r="K6" s="14"/>
      <c r="L6" s="1"/>
      <c r="M6" s="1"/>
      <c r="N6" s="1"/>
      <c r="O6" s="1"/>
      <c r="P6" s="1"/>
      <c r="Q6" s="1"/>
      <c r="R6" s="1"/>
      <c r="S6" s="1"/>
      <c r="T6" s="1"/>
      <c r="U6" s="6"/>
      <c r="V6" s="15" t="s">
        <v>1</v>
      </c>
      <c r="W6" s="1"/>
      <c r="X6" s="1"/>
      <c r="Y6" s="6"/>
      <c r="Z6" s="6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  <c r="AL6" s="5"/>
    </row>
    <row r="7" spans="1:47" s="18" customFormat="1" ht="14.1" customHeight="1" x14ac:dyDescent="0.2">
      <c r="A7" s="16"/>
      <c r="B7" s="17"/>
      <c r="C7" s="16"/>
      <c r="D7" s="17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B7" s="17"/>
      <c r="AC7" s="16"/>
      <c r="AD7" s="17"/>
      <c r="AE7" s="16"/>
      <c r="AF7" s="17"/>
      <c r="AG7" s="16"/>
      <c r="AH7" s="17"/>
      <c r="AI7" s="16"/>
      <c r="AJ7" s="17"/>
      <c r="AK7" s="16"/>
      <c r="AL7" s="5"/>
      <c r="AP7" s="19" t="s">
        <v>2</v>
      </c>
      <c r="AR7" s="14"/>
      <c r="AS7" s="14"/>
      <c r="AT7" s="14"/>
      <c r="AU7" s="14"/>
    </row>
    <row r="8" spans="1:47" ht="14.1" customHeight="1" x14ac:dyDescent="0.2">
      <c r="A8" s="1"/>
      <c r="C8" s="1"/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V8" s="6" t="s">
        <v>55</v>
      </c>
      <c r="AA8" s="83"/>
      <c r="AB8" s="83"/>
      <c r="AC8" s="83"/>
      <c r="AD8" s="83"/>
      <c r="AE8" s="83"/>
      <c r="AF8" s="1"/>
      <c r="AG8" s="1"/>
      <c r="AH8" s="1"/>
      <c r="AI8" s="1"/>
      <c r="AJ8" s="1"/>
      <c r="AK8" s="4"/>
      <c r="AL8" s="5"/>
      <c r="AO8" s="14"/>
      <c r="AP8" s="20"/>
      <c r="AQ8" s="21">
        <v>1</v>
      </c>
      <c r="AR8" s="21">
        <v>2</v>
      </c>
      <c r="AS8" s="21">
        <v>3</v>
      </c>
      <c r="AT8" s="21">
        <v>4</v>
      </c>
      <c r="AU8" s="21">
        <v>5</v>
      </c>
    </row>
    <row r="9" spans="1:47" ht="14.1" customHeight="1" x14ac:dyDescent="0.2">
      <c r="A9" s="1"/>
      <c r="M9" s="1"/>
      <c r="N9" s="8"/>
      <c r="O9" s="8"/>
      <c r="P9" s="8"/>
      <c r="Q9" s="8"/>
      <c r="R9" s="8"/>
      <c r="S9" s="1"/>
      <c r="U9" s="6"/>
      <c r="V9" s="28" t="s">
        <v>4</v>
      </c>
      <c r="W9" s="1"/>
      <c r="X9" s="1"/>
      <c r="Z9" s="6"/>
      <c r="AA9" s="84"/>
      <c r="AB9" s="84"/>
      <c r="AC9" s="84"/>
      <c r="AD9" s="84"/>
      <c r="AE9" s="84"/>
      <c r="AF9" s="1"/>
      <c r="AG9" s="1"/>
      <c r="AH9" s="1"/>
      <c r="AI9" s="1"/>
      <c r="AJ9" s="1"/>
      <c r="AK9" s="4"/>
      <c r="AL9" s="22">
        <v>1</v>
      </c>
      <c r="AM9" s="5" t="s">
        <v>3</v>
      </c>
      <c r="AN9" s="23" t="str">
        <f>IF($AA$9="Zug",1,"")</f>
        <v/>
      </c>
      <c r="AO9" s="7"/>
      <c r="AP9" s="24" t="s">
        <v>3</v>
      </c>
      <c r="AQ9" s="25">
        <v>1400</v>
      </c>
      <c r="AR9" s="25">
        <v>1200</v>
      </c>
      <c r="AS9" s="25">
        <v>1000</v>
      </c>
      <c r="AT9" s="26">
        <v>900</v>
      </c>
      <c r="AU9" s="25">
        <v>800</v>
      </c>
    </row>
    <row r="10" spans="1:47" ht="14.1" customHeight="1" x14ac:dyDescent="0.2">
      <c r="A10" s="1"/>
      <c r="D10" s="84" t="s">
        <v>8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"/>
      <c r="P10" s="1"/>
      <c r="Q10" s="1"/>
      <c r="R10" s="1"/>
      <c r="S10" s="1"/>
      <c r="U10" s="6"/>
      <c r="V10" s="29" t="s">
        <v>6</v>
      </c>
      <c r="W10" s="1"/>
      <c r="X10" s="1"/>
      <c r="Z10" s="6"/>
      <c r="AA10" s="90"/>
      <c r="AB10" s="90"/>
      <c r="AC10" s="90"/>
      <c r="AD10" s="90"/>
      <c r="AE10" s="90"/>
      <c r="AF10" s="1"/>
      <c r="AL10" s="22">
        <v>2</v>
      </c>
      <c r="AM10" s="5" t="s">
        <v>5</v>
      </c>
      <c r="AN10" s="23" t="str">
        <f>IF($AA$9="Oberägeri",2,"")</f>
        <v/>
      </c>
      <c r="AO10" s="7"/>
      <c r="AP10" s="24" t="s">
        <v>5</v>
      </c>
      <c r="AQ10" s="25">
        <v>1200</v>
      </c>
      <c r="AR10" s="25">
        <v>1000</v>
      </c>
      <c r="AS10" s="25">
        <v>800</v>
      </c>
      <c r="AT10" s="26">
        <v>500</v>
      </c>
      <c r="AU10" s="25">
        <v>350</v>
      </c>
    </row>
    <row r="11" spans="1:47" ht="14.1" customHeight="1" x14ac:dyDescent="0.2">
      <c r="A11" s="1"/>
      <c r="D11" s="84" t="s">
        <v>12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1"/>
      <c r="P11" s="1"/>
      <c r="Q11" s="1"/>
      <c r="R11" s="1"/>
      <c r="S11" s="1"/>
      <c r="U11" s="6"/>
      <c r="V11" s="6" t="s">
        <v>9</v>
      </c>
      <c r="Z11" s="6"/>
      <c r="AA11" s="88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22">
        <v>3</v>
      </c>
      <c r="AM11" s="5" t="s">
        <v>7</v>
      </c>
      <c r="AN11" s="23" t="str">
        <f>IF($AA$9="Unterägeri",3,"")</f>
        <v/>
      </c>
      <c r="AO11" s="7"/>
      <c r="AP11" s="24" t="s">
        <v>7</v>
      </c>
      <c r="AQ11" s="25">
        <v>1000</v>
      </c>
      <c r="AR11" s="25">
        <v>800</v>
      </c>
      <c r="AS11" s="25">
        <v>600</v>
      </c>
      <c r="AT11" s="26">
        <v>200</v>
      </c>
      <c r="AU11" s="25">
        <v>100</v>
      </c>
    </row>
    <row r="12" spans="1:47" ht="14.1" customHeight="1" x14ac:dyDescent="0.2">
      <c r="A12" s="1"/>
      <c r="D12" s="84" t="s">
        <v>15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4"/>
      <c r="P12" s="14"/>
      <c r="Q12" s="14"/>
      <c r="R12" s="14"/>
      <c r="S12" s="14"/>
      <c r="U12" s="6"/>
      <c r="V12" s="6" t="s">
        <v>13</v>
      </c>
      <c r="W12" s="1"/>
      <c r="X12" s="1"/>
      <c r="Z12" s="6"/>
      <c r="AA12" s="88"/>
      <c r="AB12" s="84"/>
      <c r="AC12" s="84"/>
      <c r="AD12" s="84"/>
      <c r="AE12" s="84"/>
      <c r="AF12" s="6"/>
      <c r="AL12" s="22">
        <v>4</v>
      </c>
      <c r="AM12" s="5" t="s">
        <v>10</v>
      </c>
      <c r="AN12" s="23" t="str">
        <f>IF($AA$9="Menzingen",4,"")</f>
        <v/>
      </c>
      <c r="AO12" s="7"/>
      <c r="AP12" s="24" t="s">
        <v>10</v>
      </c>
      <c r="AQ12" s="25" t="s">
        <v>11</v>
      </c>
      <c r="AR12" s="25">
        <v>450</v>
      </c>
      <c r="AS12" s="25">
        <v>350</v>
      </c>
      <c r="AT12" s="26">
        <v>300</v>
      </c>
      <c r="AU12" s="25">
        <v>50</v>
      </c>
    </row>
    <row r="13" spans="1:47" ht="14.1" customHeight="1" x14ac:dyDescent="0.2">
      <c r="A13" s="1"/>
      <c r="D13" s="84" t="s">
        <v>18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"/>
      <c r="P13" s="1"/>
      <c r="Q13" s="1"/>
      <c r="R13" s="1"/>
      <c r="S13" s="1"/>
      <c r="U13" s="6"/>
      <c r="V13" s="31" t="s">
        <v>16</v>
      </c>
      <c r="W13" s="30"/>
      <c r="Z13" s="6"/>
      <c r="AA13" s="88"/>
      <c r="AB13" s="84"/>
      <c r="AC13" s="84"/>
      <c r="AD13" s="84"/>
      <c r="AE13" s="84"/>
      <c r="AF13" s="1"/>
      <c r="AG13" s="1"/>
      <c r="AH13" s="1"/>
      <c r="AI13" s="1"/>
      <c r="AJ13" s="1"/>
      <c r="AK13" s="4"/>
      <c r="AL13" s="22">
        <v>5</v>
      </c>
      <c r="AM13" s="5" t="s">
        <v>14</v>
      </c>
      <c r="AN13" s="23" t="str">
        <f>IF($AA$9="Baar",5,"")</f>
        <v/>
      </c>
      <c r="AO13" s="7"/>
      <c r="AP13" s="24" t="s">
        <v>14</v>
      </c>
      <c r="AQ13" s="25">
        <v>1000</v>
      </c>
      <c r="AR13" s="25">
        <v>800</v>
      </c>
      <c r="AS13" s="25">
        <v>600</v>
      </c>
      <c r="AT13" s="26">
        <v>400</v>
      </c>
      <c r="AU13" s="25">
        <v>200</v>
      </c>
    </row>
    <row r="14" spans="1:47" ht="14.1" customHeight="1" x14ac:dyDescent="0.2">
      <c r="A14" s="1"/>
      <c r="B14" s="1"/>
      <c r="C14" s="1"/>
      <c r="D14" s="84" t="s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"/>
      <c r="P14" s="1"/>
      <c r="Q14" s="1"/>
      <c r="R14" s="1"/>
      <c r="S14" s="1"/>
      <c r="U14" s="6"/>
      <c r="V14" s="31" t="s">
        <v>19</v>
      </c>
      <c r="W14" s="1"/>
      <c r="X14" s="1"/>
      <c r="Z14" s="6"/>
      <c r="AA14" s="89"/>
      <c r="AB14" s="89"/>
      <c r="AC14" s="89"/>
      <c r="AD14" s="89"/>
      <c r="AE14" s="89"/>
      <c r="AF14" s="1"/>
      <c r="AG14" s="1"/>
      <c r="AH14" s="1"/>
      <c r="AI14" s="1"/>
      <c r="AJ14" s="1"/>
      <c r="AK14" s="4"/>
      <c r="AL14" s="22">
        <v>6</v>
      </c>
      <c r="AM14" s="5" t="s">
        <v>17</v>
      </c>
      <c r="AN14" s="23" t="str">
        <f>IF($AA$9="Cham",6,"")</f>
        <v/>
      </c>
      <c r="AO14" s="7"/>
      <c r="AP14" s="24" t="s">
        <v>17</v>
      </c>
      <c r="AQ14" s="25">
        <v>800</v>
      </c>
      <c r="AR14" s="25">
        <v>700</v>
      </c>
      <c r="AS14" s="25">
        <v>600</v>
      </c>
      <c r="AT14" s="26">
        <v>450</v>
      </c>
      <c r="AU14" s="25">
        <v>200</v>
      </c>
    </row>
    <row r="15" spans="1:47" ht="14.1" customHeight="1" x14ac:dyDescent="0.2">
      <c r="A15" s="1"/>
      <c r="B15" s="1"/>
      <c r="C15" s="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U15" s="6"/>
      <c r="V15" s="7" t="s">
        <v>22</v>
      </c>
      <c r="W15" s="1"/>
      <c r="X15" s="1"/>
      <c r="Z15" s="6"/>
      <c r="AA15" s="91"/>
      <c r="AB15" s="91"/>
      <c r="AC15" s="91"/>
      <c r="AD15" s="91"/>
      <c r="AE15" s="91"/>
      <c r="AF15" s="1"/>
      <c r="AG15" s="1"/>
      <c r="AH15" s="1"/>
      <c r="AI15" s="1"/>
      <c r="AJ15" s="1"/>
      <c r="AK15" s="4"/>
      <c r="AL15" s="22">
        <v>7</v>
      </c>
      <c r="AM15" s="5" t="s">
        <v>20</v>
      </c>
      <c r="AN15" s="23" t="str">
        <f>IF($AA$9="Hünenberg",7,"")</f>
        <v/>
      </c>
      <c r="AO15" s="7"/>
      <c r="AP15" s="24" t="s">
        <v>20</v>
      </c>
      <c r="AQ15" s="25">
        <v>900</v>
      </c>
      <c r="AR15" s="25">
        <v>800</v>
      </c>
      <c r="AS15" s="25">
        <v>700</v>
      </c>
      <c r="AT15" s="26">
        <v>600</v>
      </c>
      <c r="AU15" s="25">
        <v>500</v>
      </c>
    </row>
    <row r="16" spans="1:47" ht="14.1" customHeight="1" x14ac:dyDescent="0.2">
      <c r="A16" s="1"/>
      <c r="B16" s="1"/>
      <c r="C16" s="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U16" s="6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22">
        <v>8</v>
      </c>
      <c r="AM16" s="5" t="s">
        <v>23</v>
      </c>
      <c r="AN16" s="23" t="str">
        <f>IF($AA$9="Steinhausen",8,"")</f>
        <v/>
      </c>
      <c r="AO16" s="7"/>
      <c r="AP16" s="24" t="s">
        <v>23</v>
      </c>
      <c r="AQ16" s="25">
        <v>850</v>
      </c>
      <c r="AR16" s="25">
        <v>700</v>
      </c>
      <c r="AS16" s="25">
        <v>600</v>
      </c>
      <c r="AT16" s="26">
        <v>400</v>
      </c>
      <c r="AU16" s="25">
        <v>300</v>
      </c>
    </row>
    <row r="17" spans="1:47" ht="14.1" customHeight="1" x14ac:dyDescent="0.2">
      <c r="A17" s="1"/>
      <c r="B17" s="1"/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K17" s="4"/>
      <c r="AL17" s="22">
        <v>9</v>
      </c>
      <c r="AM17" s="5" t="s">
        <v>24</v>
      </c>
      <c r="AN17" s="23" t="str">
        <f>IF($AA$9="Risch",9,"")</f>
        <v/>
      </c>
      <c r="AO17" s="7"/>
      <c r="AP17" s="24" t="s">
        <v>24</v>
      </c>
      <c r="AQ17" s="25">
        <v>700</v>
      </c>
      <c r="AR17" s="25">
        <v>600</v>
      </c>
      <c r="AS17" s="25">
        <v>500</v>
      </c>
      <c r="AT17" s="26">
        <v>300</v>
      </c>
      <c r="AU17" s="25">
        <v>150</v>
      </c>
    </row>
    <row r="18" spans="1:47" ht="14.1" customHeight="1" x14ac:dyDescent="0.2">
      <c r="A18" s="1"/>
      <c r="B18" s="1"/>
      <c r="C18" s="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AJ18" s="1"/>
      <c r="AK18" s="4"/>
      <c r="AL18" s="22">
        <v>10</v>
      </c>
      <c r="AM18" s="5" t="s">
        <v>27</v>
      </c>
      <c r="AN18" s="23" t="str">
        <f>IF($AA$9="Walchwil",10,"")</f>
        <v/>
      </c>
      <c r="AO18" s="7"/>
      <c r="AP18" s="24" t="s">
        <v>27</v>
      </c>
      <c r="AQ18" s="25">
        <v>600</v>
      </c>
      <c r="AR18" s="25">
        <v>500</v>
      </c>
      <c r="AS18" s="25">
        <v>400</v>
      </c>
      <c r="AT18" s="26">
        <v>150</v>
      </c>
      <c r="AU18" s="25" t="s">
        <v>11</v>
      </c>
    </row>
    <row r="19" spans="1:47" ht="14.1" customHeight="1" x14ac:dyDescent="0.2">
      <c r="A19" s="1"/>
      <c r="B19" s="1"/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AJ19" s="1"/>
      <c r="AK19" s="4"/>
      <c r="AL19" s="22">
        <v>11</v>
      </c>
      <c r="AM19" s="34" t="s">
        <v>28</v>
      </c>
      <c r="AN19" s="35" t="str">
        <f>IF($AA$9="Neuheim",11,"")</f>
        <v/>
      </c>
      <c r="AO19" s="7"/>
      <c r="AP19" s="24" t="s">
        <v>28</v>
      </c>
      <c r="AQ19" s="25">
        <v>550</v>
      </c>
      <c r="AR19" s="25">
        <v>450</v>
      </c>
      <c r="AS19" s="25">
        <v>300</v>
      </c>
      <c r="AT19" s="26">
        <v>200</v>
      </c>
      <c r="AU19" s="25">
        <v>100</v>
      </c>
    </row>
    <row r="20" spans="1:47" ht="14.1" customHeight="1" x14ac:dyDescent="0.2">
      <c r="A20" s="1"/>
      <c r="B20" s="1"/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AJ20" s="1"/>
      <c r="AK20" s="4"/>
      <c r="AM20" s="23">
        <f>IF(AN20=0,0,VLOOKUP(AN20,AL9:AM19,2))</f>
        <v>0</v>
      </c>
      <c r="AN20" s="36">
        <f>SUM(AN9:AN19)</f>
        <v>0</v>
      </c>
    </row>
    <row r="21" spans="1:47" ht="14.1" customHeight="1" x14ac:dyDescent="0.2">
      <c r="A21" s="1"/>
      <c r="B21" s="1"/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R21" s="1"/>
      <c r="S21" s="1"/>
      <c r="T21" s="1"/>
      <c r="U21" s="6"/>
      <c r="V21" s="14" t="s">
        <v>25</v>
      </c>
      <c r="W21" s="1"/>
      <c r="X21" s="1"/>
      <c r="Y21" s="1"/>
      <c r="Z21" s="1"/>
      <c r="AA21" s="1"/>
      <c r="AB21" s="1"/>
      <c r="AC21" s="1"/>
      <c r="AF21" s="6"/>
      <c r="AG21" s="85" t="s">
        <v>26</v>
      </c>
      <c r="AH21" s="86"/>
      <c r="AK21" s="6"/>
      <c r="AL21" s="5" t="s">
        <v>29</v>
      </c>
    </row>
    <row r="22" spans="1:47" ht="14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33" t="str">
        <f>IF(AG21="ja","Anzahl Zimmer gesamt","")</f>
        <v/>
      </c>
      <c r="W22" s="1"/>
      <c r="X22" s="1"/>
      <c r="Y22" s="1"/>
      <c r="Z22" s="1"/>
      <c r="AA22" s="1"/>
      <c r="AG22" s="92"/>
      <c r="AH22" s="92"/>
      <c r="AK22" s="6"/>
      <c r="AL22" s="5" t="s">
        <v>26</v>
      </c>
    </row>
    <row r="23" spans="1:47" ht="14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33" t="str">
        <f>IF(AG21="ja","Anzahl für geschäftliche Zwecke","")</f>
        <v/>
      </c>
      <c r="W23" s="1"/>
      <c r="X23" s="1"/>
      <c r="Y23" s="6"/>
      <c r="Z23" s="1"/>
      <c r="AA23" s="1"/>
      <c r="AB23" s="1"/>
      <c r="AC23" s="1"/>
      <c r="AD23" s="1"/>
      <c r="AG23" s="92"/>
      <c r="AH23" s="92"/>
      <c r="AK23" s="6"/>
    </row>
    <row r="24" spans="1:47" ht="14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AC24" s="6"/>
      <c r="AD24" s="32" t="str">
        <f>IF(AND(AG21="nein",((Gesamt+Geschäftlich)&gt;0)),"Eingabe implausibel!",IF(AND(AG21="ja",(Gesamt=Geschäftlich)),"Eingabe implausibel!",IF(AND(AG21="ja",((Gesamt-Geschäftlich)&lt;0)),"Eingabe implausibel!","")))</f>
        <v/>
      </c>
      <c r="AG24" s="62"/>
      <c r="AH24" s="62"/>
      <c r="AI24" s="1"/>
      <c r="AJ24" s="1"/>
      <c r="AK24" s="4"/>
      <c r="AL24" s="38">
        <v>0.5</v>
      </c>
    </row>
    <row r="25" spans="1:47" ht="24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6"/>
      <c r="V25" s="87" t="s">
        <v>56</v>
      </c>
      <c r="W25" s="87"/>
      <c r="X25" s="87"/>
      <c r="Y25" s="87"/>
      <c r="Z25" s="87"/>
      <c r="AA25" s="87"/>
      <c r="AB25" s="87"/>
      <c r="AC25" s="87"/>
      <c r="AD25" s="87"/>
      <c r="AE25" s="87"/>
      <c r="AG25" s="85" t="s">
        <v>26</v>
      </c>
      <c r="AH25" s="86"/>
      <c r="AI25" s="1"/>
      <c r="AK25" s="6"/>
      <c r="AL25" s="38">
        <v>1</v>
      </c>
    </row>
    <row r="26" spans="1:47" ht="14.1" customHeight="1" x14ac:dyDescent="0.2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2" t="str">
        <f>IF(WRNN="","Auswahl treffen!","")</f>
        <v/>
      </c>
      <c r="AK26" s="4"/>
      <c r="AL26" s="38">
        <v>1.5</v>
      </c>
    </row>
    <row r="27" spans="1:47" ht="14.1" customHeight="1" x14ac:dyDescent="0.25">
      <c r="A27" s="1"/>
      <c r="B27" s="6"/>
      <c r="C27" s="1"/>
      <c r="D27" s="37" t="s">
        <v>30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2" t="str">
        <f>IF(AND(AA9="Menzingen",AA10=1),"Menzingen hat keine Landwert-Stufe 1!",IF(AND(AA9="Walchwil",AA10=5),"Walchwil hat keine Landwert-Stufe 5!",""))</f>
        <v/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"/>
      <c r="AL27" s="38">
        <v>2</v>
      </c>
    </row>
    <row r="28" spans="1:47" ht="14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"/>
      <c r="AL28" s="38">
        <v>2.5</v>
      </c>
    </row>
    <row r="29" spans="1:47" ht="14.1" customHeight="1" x14ac:dyDescent="0.2">
      <c r="A29" s="6"/>
      <c r="B29" s="6"/>
      <c r="C29" s="2">
        <v>1</v>
      </c>
      <c r="D29" s="2" t="s">
        <v>31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"/>
      <c r="AL29" s="38">
        <v>3</v>
      </c>
    </row>
    <row r="30" spans="1:47" ht="14.1" customHeight="1" x14ac:dyDescent="0.2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  <c r="O30" s="1"/>
      <c r="Q30" s="59" t="s">
        <v>54</v>
      </c>
      <c r="S30" s="6"/>
      <c r="T30" s="73">
        <f>T31+T33</f>
        <v>0</v>
      </c>
      <c r="U30" s="73"/>
      <c r="V30" s="73"/>
      <c r="W30" s="73"/>
      <c r="X30" s="73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"/>
      <c r="AL30" s="38">
        <v>3.5</v>
      </c>
    </row>
    <row r="31" spans="1:47" ht="14.1" customHeight="1" x14ac:dyDescent="0.2">
      <c r="A31" s="2"/>
      <c r="B31" s="6"/>
      <c r="C31" s="1"/>
      <c r="D31" s="2" t="s">
        <v>32</v>
      </c>
      <c r="E31" s="1"/>
      <c r="F31" s="1"/>
      <c r="G31" s="1"/>
      <c r="H31" s="1"/>
      <c r="I31" s="1"/>
      <c r="J31" s="1"/>
      <c r="K31" s="1"/>
      <c r="L31" s="1"/>
      <c r="M31" s="1"/>
      <c r="N31" s="6"/>
      <c r="O31" s="1"/>
      <c r="Q31" s="59" t="s">
        <v>49</v>
      </c>
      <c r="S31" s="6"/>
      <c r="T31" s="81"/>
      <c r="U31" s="81"/>
      <c r="V31" s="81"/>
      <c r="W31" s="81"/>
      <c r="X31" s="8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"/>
      <c r="AL31" s="38">
        <v>4</v>
      </c>
    </row>
    <row r="32" spans="1:47" ht="14.1" customHeight="1" x14ac:dyDescent="0.2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  <c r="O32" s="1"/>
      <c r="Q32" s="59" t="s">
        <v>50</v>
      </c>
      <c r="S32" s="6"/>
      <c r="T32" s="73">
        <f>IF(AA10="",0,INDEX(AQ9:AU19,AN20,AA10))</f>
        <v>0</v>
      </c>
      <c r="U32" s="73"/>
      <c r="V32" s="73"/>
      <c r="W32" s="73"/>
      <c r="X32" s="73"/>
      <c r="Y32" s="6"/>
      <c r="Z32" s="73">
        <f>IF(T32="Fehler",0,T31*T32)</f>
        <v>0</v>
      </c>
      <c r="AA32" s="73"/>
      <c r="AB32" s="73"/>
      <c r="AC32" s="73"/>
      <c r="AD32" s="73"/>
      <c r="AE32" s="1"/>
      <c r="AF32" s="1"/>
      <c r="AG32" s="1"/>
      <c r="AH32" s="1"/>
      <c r="AI32" s="1"/>
      <c r="AJ32" s="1"/>
      <c r="AK32" s="4"/>
      <c r="AL32" s="38">
        <v>4.5</v>
      </c>
    </row>
    <row r="33" spans="1:248" ht="14.1" customHeight="1" x14ac:dyDescent="0.2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  <c r="O33" s="1"/>
      <c r="Q33" s="59" t="s">
        <v>51</v>
      </c>
      <c r="S33" s="6"/>
      <c r="T33" s="81"/>
      <c r="U33" s="81"/>
      <c r="V33" s="81"/>
      <c r="W33" s="81"/>
      <c r="X33" s="81"/>
      <c r="Y33" s="6"/>
      <c r="Z33" s="73">
        <f>IF(T32="Fehler",0,T33*T32/10)</f>
        <v>0</v>
      </c>
      <c r="AA33" s="73"/>
      <c r="AB33" s="73"/>
      <c r="AC33" s="73"/>
      <c r="AD33" s="73"/>
      <c r="AE33" s="1"/>
      <c r="AF33" s="1"/>
      <c r="AG33" s="1"/>
      <c r="AH33" s="1"/>
      <c r="AI33" s="1"/>
      <c r="AJ33" s="1"/>
      <c r="AK33" s="4"/>
      <c r="AL33" s="38">
        <v>5</v>
      </c>
    </row>
    <row r="34" spans="1:248" ht="14.1" customHeight="1" x14ac:dyDescent="0.2">
      <c r="A34" s="1"/>
      <c r="B34" s="6"/>
      <c r="C34" s="1"/>
      <c r="D34" s="2" t="s">
        <v>33</v>
      </c>
      <c r="E34" s="1"/>
      <c r="F34" s="1"/>
      <c r="G34" s="1"/>
      <c r="H34" s="1"/>
      <c r="I34" s="1"/>
      <c r="J34" s="14"/>
      <c r="K34" s="14"/>
      <c r="L34" s="14"/>
      <c r="M34" s="14"/>
      <c r="N34" s="14"/>
      <c r="O34" s="14"/>
      <c r="P34" s="14"/>
      <c r="Q34" s="6"/>
      <c r="R34" s="6"/>
      <c r="S34" s="6"/>
      <c r="T34" s="6"/>
      <c r="U34" s="6"/>
      <c r="V34" s="14"/>
      <c r="W34" s="56"/>
      <c r="X34" s="56"/>
      <c r="Y34" s="56"/>
      <c r="Z34" s="56"/>
      <c r="AA34" s="56"/>
      <c r="AB34" s="14"/>
      <c r="AC34" s="14"/>
      <c r="AD34" s="14"/>
      <c r="AE34" s="14"/>
      <c r="AF34" s="14"/>
      <c r="AG34" s="14"/>
      <c r="AH34" s="14"/>
      <c r="AI34" s="14"/>
      <c r="AJ34" s="14"/>
      <c r="AK34" s="4"/>
      <c r="AL34" s="38">
        <v>5.5</v>
      </c>
    </row>
    <row r="35" spans="1:248" ht="14.1" customHeight="1" x14ac:dyDescent="0.2">
      <c r="A35" s="1"/>
      <c r="B35" s="1"/>
      <c r="C35" s="6"/>
      <c r="D35" s="1" t="s">
        <v>34</v>
      </c>
      <c r="E35" s="1"/>
      <c r="F35" s="40"/>
      <c r="G35" s="14"/>
      <c r="H35" s="14"/>
      <c r="I35" s="14"/>
      <c r="J35" s="1"/>
      <c r="K35" s="1"/>
      <c r="L35" s="1"/>
      <c r="M35" s="1"/>
      <c r="N35" s="41">
        <v>100000</v>
      </c>
      <c r="O35" s="41"/>
      <c r="Q35" s="6"/>
      <c r="R35" s="6"/>
      <c r="S35" s="6"/>
      <c r="T35" s="6"/>
      <c r="U35" s="6"/>
      <c r="V35" s="6"/>
      <c r="W35" s="6"/>
      <c r="X35" s="6"/>
      <c r="Y35" s="6"/>
      <c r="Z35" s="81"/>
      <c r="AA35" s="81"/>
      <c r="AB35" s="81"/>
      <c r="AC35" s="81"/>
      <c r="AD35" s="81"/>
      <c r="AE35" s="14"/>
      <c r="AF35" s="14"/>
      <c r="AG35" s="14"/>
      <c r="AH35" s="14"/>
      <c r="AI35" s="14"/>
      <c r="AJ35" s="14"/>
      <c r="AK35" s="4"/>
      <c r="AL35" s="38">
        <v>6</v>
      </c>
      <c r="IN35" s="1"/>
    </row>
    <row r="36" spans="1:248" ht="14.1" customHeight="1" x14ac:dyDescent="0.2">
      <c r="A36" s="1"/>
      <c r="B36" s="1"/>
      <c r="C36" s="1"/>
      <c r="D36" s="1" t="s">
        <v>35</v>
      </c>
      <c r="E36" s="6"/>
      <c r="F36" s="40"/>
      <c r="G36" s="14"/>
      <c r="H36" s="14"/>
      <c r="I36" s="14"/>
      <c r="J36" s="14"/>
      <c r="K36" s="6"/>
      <c r="L36" s="69">
        <f>IF(AA14&lt;1000,0,IF(AA14="",0,IF(AB4-AA14&gt;40,40,IF(AB4-AA14&lt;0,0,AB4-AA14))))</f>
        <v>0</v>
      </c>
      <c r="M36" s="69"/>
      <c r="S36" s="6"/>
      <c r="T36" s="6"/>
      <c r="U36" s="6"/>
      <c r="V36" s="6"/>
      <c r="W36" s="6"/>
      <c r="X36" s="6"/>
      <c r="Y36" s="6"/>
      <c r="Z36" s="79">
        <f>Z35*-L36%</f>
        <v>0</v>
      </c>
      <c r="AA36" s="79"/>
      <c r="AB36" s="79"/>
      <c r="AC36" s="79"/>
      <c r="AD36" s="79"/>
      <c r="AE36" s="14"/>
      <c r="AF36" s="14"/>
      <c r="AG36" s="14"/>
      <c r="AH36" s="14"/>
      <c r="AI36" s="14"/>
      <c r="AJ36" s="14"/>
      <c r="AK36" s="4"/>
      <c r="AL36" s="38">
        <v>6.5</v>
      </c>
    </row>
    <row r="37" spans="1:248" ht="14.1" customHeight="1" x14ac:dyDescent="0.2">
      <c r="A37" s="1"/>
      <c r="B37" s="6"/>
      <c r="C37" s="1"/>
      <c r="D37" s="1" t="s">
        <v>36</v>
      </c>
      <c r="E37" s="1"/>
      <c r="F37" s="40"/>
      <c r="G37" s="42"/>
      <c r="H37" s="14"/>
      <c r="I37" s="14"/>
      <c r="J37" s="14"/>
      <c r="K37" s="14"/>
      <c r="L37" s="14"/>
      <c r="M37" s="14"/>
      <c r="N37" s="14"/>
      <c r="O37" s="14"/>
      <c r="Q37" s="6"/>
      <c r="R37" s="6"/>
      <c r="S37" s="6"/>
      <c r="T37" s="6"/>
      <c r="U37" s="6"/>
      <c r="W37" s="6"/>
      <c r="X37" s="6"/>
      <c r="Y37" s="6"/>
      <c r="Z37" s="80">
        <f>SUM(Z32:AD36)</f>
        <v>0</v>
      </c>
      <c r="AA37" s="80"/>
      <c r="AB37" s="80"/>
      <c r="AC37" s="80"/>
      <c r="AD37" s="80"/>
      <c r="AE37" s="14"/>
      <c r="AF37" s="14"/>
      <c r="AG37" s="14"/>
      <c r="AH37" s="14"/>
      <c r="AI37" s="14"/>
      <c r="AJ37" s="14"/>
      <c r="AK37" s="4"/>
      <c r="AL37" s="38">
        <v>7</v>
      </c>
    </row>
    <row r="38" spans="1:248" ht="14.1" customHeight="1" x14ac:dyDescent="0.2">
      <c r="A38" s="1"/>
      <c r="B38" s="6"/>
      <c r="C38" s="1"/>
      <c r="D38" s="2" t="s">
        <v>37</v>
      </c>
      <c r="E38" s="1"/>
      <c r="F38" s="40"/>
      <c r="G38" s="42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6"/>
      <c r="AE38" s="6"/>
      <c r="AF38" s="68">
        <f>ROUNDDOWN(Z37*75/100,-3)</f>
        <v>0</v>
      </c>
      <c r="AG38" s="68"/>
      <c r="AH38" s="68"/>
      <c r="AI38" s="68"/>
      <c r="AJ38" s="68"/>
      <c r="AK38" s="4"/>
      <c r="AL38" s="38">
        <v>7.5</v>
      </c>
    </row>
    <row r="39" spans="1:248" ht="14.1" customHeight="1" x14ac:dyDescent="0.2">
      <c r="A39" s="1"/>
      <c r="B39" s="1"/>
      <c r="C39" s="1"/>
      <c r="D39" s="1"/>
      <c r="E39" s="1"/>
      <c r="F39" s="40"/>
      <c r="G39" s="16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6"/>
      <c r="AK39" s="4"/>
      <c r="AL39" s="38">
        <v>8</v>
      </c>
    </row>
    <row r="40" spans="1:248" ht="14.1" customHeight="1" x14ac:dyDescent="0.2">
      <c r="A40" s="6"/>
      <c r="B40" s="6"/>
      <c r="C40" s="2">
        <v>2</v>
      </c>
      <c r="D40" s="2" t="s">
        <v>38</v>
      </c>
      <c r="E40" s="1"/>
      <c r="F40" s="1"/>
      <c r="G40" s="4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4"/>
      <c r="AL40" s="38">
        <v>8.5</v>
      </c>
    </row>
    <row r="41" spans="1:248" ht="14.1" customHeight="1" x14ac:dyDescent="0.2">
      <c r="A41" s="1"/>
      <c r="B41" s="6"/>
      <c r="C41" s="1"/>
      <c r="D41" s="1" t="s">
        <v>39</v>
      </c>
      <c r="E41" s="1"/>
      <c r="F41" s="1"/>
      <c r="G41" s="43"/>
      <c r="H41" s="6"/>
      <c r="I41" s="6"/>
      <c r="J41" s="72" t="str">
        <f>IF(Z37=0,"",IF(Z35="","",IF(Z37&lt;=AL48,5.5%,ROUNDUP(Z41/Z37,6))))</f>
        <v/>
      </c>
      <c r="K41" s="72"/>
      <c r="L41" s="72"/>
      <c r="M41" s="44" t="s">
        <v>40</v>
      </c>
      <c r="N41" s="6"/>
      <c r="O41" s="6"/>
      <c r="Q41" s="6"/>
      <c r="W41" s="6"/>
      <c r="X41" s="6"/>
      <c r="Z41" s="73">
        <f>IF(Z37&lt;=AL48,(Z37*D48),((Z37-AL48)*D49)+(AL48*D48))</f>
        <v>0</v>
      </c>
      <c r="AA41" s="73"/>
      <c r="AB41" s="73"/>
      <c r="AC41" s="73"/>
      <c r="AD41" s="73"/>
      <c r="AE41" s="14"/>
      <c r="AF41" s="14"/>
      <c r="AG41" s="14"/>
      <c r="AH41" s="14"/>
      <c r="AI41" s="14"/>
      <c r="AJ41" s="14"/>
      <c r="AK41" s="4"/>
      <c r="AL41" s="38">
        <v>9</v>
      </c>
    </row>
    <row r="42" spans="1:248" ht="14.1" customHeight="1" x14ac:dyDescent="0.2">
      <c r="A42" s="1"/>
      <c r="B42" s="6"/>
      <c r="C42" s="1"/>
      <c r="D42" s="1" t="s">
        <v>41</v>
      </c>
      <c r="E42" s="1"/>
      <c r="F42" s="1"/>
      <c r="G42" s="4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6"/>
      <c r="X42" s="6"/>
      <c r="Z42" s="79">
        <f>IF(AG23-AG22=0,0,IF(AG23&gt;AG22,0,IF(AG21="",WW,IF(AG22="",0,IF(AG21="nein",0,(-Z41/(AG22+2)*AG23))))))</f>
        <v>0</v>
      </c>
      <c r="AA42" s="79"/>
      <c r="AB42" s="79"/>
      <c r="AC42" s="79"/>
      <c r="AD42" s="79"/>
      <c r="AE42" s="44" t="str">
        <f>IF(AG21="nein","","2)")</f>
        <v/>
      </c>
      <c r="AF42" s="14"/>
      <c r="AG42" s="14"/>
      <c r="AH42" s="14"/>
      <c r="AI42" s="14"/>
      <c r="AJ42" s="14"/>
      <c r="AK42" s="45"/>
      <c r="AL42" s="38">
        <v>9.5</v>
      </c>
    </row>
    <row r="43" spans="1:248" ht="14.1" customHeight="1" x14ac:dyDescent="0.2">
      <c r="A43" s="1"/>
      <c r="B43" s="6"/>
      <c r="C43" s="1"/>
      <c r="D43" s="31" t="s">
        <v>52</v>
      </c>
      <c r="E43" s="1"/>
      <c r="F43" s="1"/>
      <c r="G43" s="4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6"/>
      <c r="X43" s="6"/>
      <c r="Z43" s="80">
        <f>SUM(Z41:AD42)</f>
        <v>0</v>
      </c>
      <c r="AA43" s="80"/>
      <c r="AB43" s="80"/>
      <c r="AC43" s="80"/>
      <c r="AD43" s="80"/>
      <c r="AE43" s="14"/>
      <c r="AF43" s="14"/>
      <c r="AG43" s="14"/>
      <c r="AH43" s="14"/>
      <c r="AI43" s="14"/>
      <c r="AJ43" s="14"/>
      <c r="AK43" s="4"/>
      <c r="AL43" s="38">
        <v>10</v>
      </c>
    </row>
    <row r="44" spans="1:248" ht="14.1" customHeight="1" x14ac:dyDescent="0.2">
      <c r="B44" s="6"/>
      <c r="C44" s="6"/>
      <c r="D44" s="1" t="s">
        <v>42</v>
      </c>
      <c r="E44" s="78">
        <v>0.4</v>
      </c>
      <c r="F44" s="78"/>
      <c r="G44" s="1" t="s">
        <v>43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W44" s="6"/>
      <c r="X44" s="6"/>
      <c r="Z44" s="79">
        <f>IF(AG25="nein",(ROUNDDOWN((-Z43*E44),0)),"")</f>
        <v>0</v>
      </c>
      <c r="AA44" s="79"/>
      <c r="AB44" s="79"/>
      <c r="AC44" s="79"/>
      <c r="AD44" s="79"/>
      <c r="AE44" s="44" t="str">
        <f>IF(AG25="nein","","3)")</f>
        <v/>
      </c>
      <c r="AF44" s="14"/>
      <c r="AG44" s="14"/>
      <c r="AH44" s="14"/>
      <c r="AI44" s="14"/>
      <c r="AJ44" s="14"/>
      <c r="AK44" s="4"/>
      <c r="AL44" s="38">
        <v>10.5</v>
      </c>
    </row>
    <row r="45" spans="1:248" ht="14.1" customHeight="1" x14ac:dyDescent="0.2">
      <c r="A45" s="1"/>
      <c r="B45" s="6"/>
      <c r="C45" s="1"/>
      <c r="D45" s="1" t="s">
        <v>44</v>
      </c>
      <c r="E45" s="1"/>
      <c r="F45" s="1"/>
      <c r="G45" s="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6"/>
      <c r="X45" s="6"/>
      <c r="Z45" s="74">
        <f>SUM(Z43:AD44)</f>
        <v>0</v>
      </c>
      <c r="AA45" s="74"/>
      <c r="AB45" s="74"/>
      <c r="AC45" s="74"/>
      <c r="AD45" s="74"/>
      <c r="AE45" s="14"/>
      <c r="AF45" s="6"/>
      <c r="AK45" s="4"/>
      <c r="AL45" s="38">
        <v>11</v>
      </c>
    </row>
    <row r="46" spans="1:248" ht="14.1" customHeight="1" x14ac:dyDescent="0.2">
      <c r="A46" s="1"/>
      <c r="B46" s="6"/>
      <c r="C46" s="1"/>
      <c r="D46" s="2" t="s">
        <v>45</v>
      </c>
      <c r="E46" s="1"/>
      <c r="F46" s="1"/>
      <c r="G46" s="4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6"/>
      <c r="AE46" s="6"/>
      <c r="AF46" s="68">
        <f>ROUNDDOWN(Z45,-2)</f>
        <v>0</v>
      </c>
      <c r="AG46" s="68"/>
      <c r="AH46" s="68"/>
      <c r="AI46" s="68"/>
      <c r="AJ46" s="68"/>
      <c r="AK46" s="4"/>
      <c r="AL46" s="38">
        <v>11.5</v>
      </c>
    </row>
    <row r="47" spans="1:248" ht="14.1" customHeight="1" x14ac:dyDescent="0.2">
      <c r="A47" s="1"/>
      <c r="B47" s="1"/>
      <c r="C47" s="1"/>
      <c r="D47" s="1"/>
      <c r="E47" s="1"/>
      <c r="F47" s="1"/>
      <c r="G47" s="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4"/>
      <c r="AL47" s="38">
        <v>12</v>
      </c>
    </row>
    <row r="48" spans="1:248" ht="14.25" customHeight="1" x14ac:dyDescent="0.2">
      <c r="A48" s="6"/>
      <c r="B48" s="6"/>
      <c r="C48" s="58" t="s">
        <v>40</v>
      </c>
      <c r="D48" s="75">
        <v>0.05</v>
      </c>
      <c r="E48" s="75"/>
      <c r="F48" s="46" t="s">
        <v>53</v>
      </c>
      <c r="G48" s="46"/>
      <c r="H48" s="14"/>
      <c r="I48" s="14"/>
      <c r="J48" s="14"/>
      <c r="K48" s="14"/>
      <c r="L48" s="14"/>
      <c r="M48" s="14"/>
      <c r="N48" s="14"/>
      <c r="O48" s="14"/>
      <c r="P48" s="14"/>
      <c r="T48" s="47"/>
      <c r="U48" s="47"/>
      <c r="V48" s="47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4"/>
      <c r="AL48" s="61">
        <v>850000</v>
      </c>
      <c r="AM48" s="47"/>
      <c r="AN48" s="47"/>
    </row>
    <row r="49" spans="1:38" ht="14.25" customHeight="1" x14ac:dyDescent="0.2">
      <c r="A49" s="6"/>
      <c r="B49" s="6"/>
      <c r="C49" s="39"/>
      <c r="D49" s="76">
        <v>0.02</v>
      </c>
      <c r="E49" s="76"/>
      <c r="F49" s="48" t="s">
        <v>46</v>
      </c>
      <c r="G49" s="49"/>
      <c r="H49" s="49"/>
      <c r="I49" s="49"/>
      <c r="J49" s="49"/>
      <c r="K49" s="49"/>
      <c r="L49" s="49"/>
      <c r="M49" s="49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4"/>
    </row>
    <row r="50" spans="1:38" ht="24" customHeight="1" x14ac:dyDescent="0.2">
      <c r="A50" s="6"/>
      <c r="B50" s="6"/>
      <c r="C50" s="60" t="str">
        <f>IF(AG21="nein","","2)")</f>
        <v/>
      </c>
      <c r="D50" s="77" t="str">
        <f>IF(AG21="ja","Für die Berechnung wird die Anzahl Zimmer plus 2 gerechnet, damit werden die übrigen Räume (Küche, Badezimmer, WC und Nebenräume wie Entrée, Estrich, Keller, Garage usw.) berücksichtigt.","")</f>
        <v/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</row>
    <row r="51" spans="1:38" ht="33.950000000000003" customHeight="1" x14ac:dyDescent="0.2">
      <c r="A51" s="6"/>
      <c r="B51" s="6"/>
      <c r="C51" s="60" t="str">
        <f>IF(AG25="nein","","3)")</f>
        <v/>
      </c>
      <c r="D51" s="77" t="str">
        <f>IF(AG25="ja","Der Einschlag von 40% auf dem steuerlichen Verkehrsmietwert (§ 6 Abs. 1 Verordnung zum Steuergesetz) kann nur bei Wohneigentum am Hauptwohnsitz gewährt werden. Bei Nutzniessung, Wohnrecht oder Ferienliegenschaft entfällt dieser Einschlag.","")</f>
        <v/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</row>
    <row r="52" spans="1:38" ht="14.2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14"/>
      <c r="AK52" s="4"/>
    </row>
    <row r="53" spans="1:38" ht="14.25" customHeight="1" x14ac:dyDescent="0.2">
      <c r="A53" s="1"/>
      <c r="B53" s="6"/>
      <c r="C53" s="1"/>
      <c r="D53" s="71" t="s">
        <v>47</v>
      </c>
      <c r="E53" s="71"/>
      <c r="F53" s="70">
        <f ca="1">TODAY()</f>
        <v>41232</v>
      </c>
      <c r="G53" s="70"/>
      <c r="H53" s="70"/>
      <c r="I53" s="70"/>
      <c r="J53" s="70"/>
      <c r="K53" s="70"/>
      <c r="L53" s="65"/>
      <c r="M53" s="65"/>
      <c r="N53" s="65"/>
      <c r="O53" s="65"/>
      <c r="P53" s="65"/>
      <c r="Q53" s="65"/>
      <c r="R53" s="14"/>
      <c r="S53" s="14"/>
      <c r="T53" s="6"/>
      <c r="AC53" s="6"/>
      <c r="AF53" s="57"/>
      <c r="AG53" s="57"/>
      <c r="AH53" s="57"/>
      <c r="AI53" s="14"/>
      <c r="AJ53" s="14"/>
      <c r="AK53" s="4"/>
      <c r="AL53" s="5"/>
    </row>
    <row r="54" spans="1:38" ht="14.25" customHeight="1" x14ac:dyDescent="0.2">
      <c r="A54" s="1"/>
      <c r="B54" s="1"/>
      <c r="C54" s="1"/>
      <c r="D54" s="1"/>
      <c r="E54" s="1"/>
      <c r="F54" s="1"/>
      <c r="G54" s="1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6"/>
      <c r="V54" s="6"/>
      <c r="W54" s="14"/>
      <c r="X54" s="6"/>
      <c r="Y54" s="6"/>
      <c r="Z54" s="6"/>
      <c r="AA54" s="6"/>
      <c r="AB54" s="6"/>
      <c r="AC54" s="6"/>
      <c r="AD54" s="14"/>
      <c r="AE54" s="14"/>
      <c r="AF54" s="14"/>
      <c r="AG54" s="14"/>
      <c r="AH54" s="14"/>
      <c r="AI54" s="14"/>
      <c r="AJ54" s="14"/>
      <c r="AK54" s="4"/>
      <c r="AL54" s="5"/>
    </row>
    <row r="55" spans="1:38" s="28" customFormat="1" ht="14.25" customHeight="1" x14ac:dyDescent="0.2">
      <c r="A55" s="1"/>
      <c r="B55" s="1"/>
      <c r="C55" s="1"/>
      <c r="D55" s="1"/>
      <c r="E55" s="52"/>
      <c r="G55" s="53"/>
      <c r="H55" s="5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4"/>
      <c r="AL55" s="5"/>
    </row>
    <row r="56" spans="1:38" ht="14.25" customHeight="1" x14ac:dyDescent="0.2">
      <c r="A56" s="1"/>
      <c r="B56" s="1"/>
      <c r="C56" s="1"/>
      <c r="D56" s="1"/>
      <c r="E56" s="5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4"/>
      <c r="AL56" s="5"/>
    </row>
    <row r="57" spans="1:38" x14ac:dyDescent="0.2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38" x14ac:dyDescent="0.2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38" x14ac:dyDescent="0.2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38" x14ac:dyDescent="0.2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38" x14ac:dyDescent="0.2"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38" x14ac:dyDescent="0.2"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38" x14ac:dyDescent="0.2"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38" x14ac:dyDescent="0.2"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9:22" x14ac:dyDescent="0.2"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9:22" x14ac:dyDescent="0.2"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9:22" x14ac:dyDescent="0.2"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</sheetData>
  <sheetProtection sheet="1" objects="1" scenarios="1" selectLockedCells="1"/>
  <mergeCells count="45">
    <mergeCell ref="D10:N10"/>
    <mergeCell ref="AA11:AK11"/>
    <mergeCell ref="AA10:AE10"/>
    <mergeCell ref="T30:X30"/>
    <mergeCell ref="AA15:AE15"/>
    <mergeCell ref="D11:N11"/>
    <mergeCell ref="D12:N12"/>
    <mergeCell ref="D13:N13"/>
    <mergeCell ref="D14:N14"/>
    <mergeCell ref="AG22:AH22"/>
    <mergeCell ref="AG23:AH23"/>
    <mergeCell ref="AG21:AH21"/>
    <mergeCell ref="AA12:AE12"/>
    <mergeCell ref="AA13:AE13"/>
    <mergeCell ref="AA14:AE14"/>
    <mergeCell ref="V16:AK16"/>
    <mergeCell ref="T33:X33"/>
    <mergeCell ref="Z36:AD36"/>
    <mergeCell ref="Z32:AD32"/>
    <mergeCell ref="AG25:AH25"/>
    <mergeCell ref="V25:AE25"/>
    <mergeCell ref="T32:X32"/>
    <mergeCell ref="T31:X31"/>
    <mergeCell ref="Z43:AD43"/>
    <mergeCell ref="Z33:AD33"/>
    <mergeCell ref="Z35:AD35"/>
    <mergeCell ref="AB4:AC4"/>
    <mergeCell ref="AA8:AE8"/>
    <mergeCell ref="AA9:AE9"/>
    <mergeCell ref="AF38:AJ38"/>
    <mergeCell ref="AF46:AJ46"/>
    <mergeCell ref="L36:M36"/>
    <mergeCell ref="F53:K53"/>
    <mergeCell ref="D53:E53"/>
    <mergeCell ref="J41:L41"/>
    <mergeCell ref="Z41:AD41"/>
    <mergeCell ref="Z45:AD45"/>
    <mergeCell ref="D48:E48"/>
    <mergeCell ref="D49:E49"/>
    <mergeCell ref="D50:AK50"/>
    <mergeCell ref="D51:AK51"/>
    <mergeCell ref="E44:F44"/>
    <mergeCell ref="Z44:AD44"/>
    <mergeCell ref="Z37:AD37"/>
    <mergeCell ref="Z42:AD42"/>
  </mergeCells>
  <dataValidations count="4">
    <dataValidation type="list" showInputMessage="1" showErrorMessage="1" sqref="AA10">
      <formula1>$AP$8:$AU$8</formula1>
    </dataValidation>
    <dataValidation type="list" allowBlank="1" showInputMessage="1" showErrorMessage="1" errorTitle="Auswahl treffen" error="Der eingegebene Wert ist ungültig. Treffen Sie die richtige Auswahl!" sqref="AG21:AH21 AG25:AH25">
      <formula1>$AL$21:$AL$22</formula1>
    </dataValidation>
    <dataValidation type="list" allowBlank="1" showInputMessage="1" showErrorMessage="1" sqref="AA9:AE9">
      <formula1>$AM$8:$AM$19</formula1>
    </dataValidation>
    <dataValidation type="list" allowBlank="1" showInputMessage="1" showErrorMessage="1" sqref="AG22:AH23">
      <formula1>$AL$23:$AL$47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EFH</vt:lpstr>
      <vt:lpstr>EFH!Druckbereich</vt:lpstr>
      <vt:lpstr>EFH!Gesamt</vt:lpstr>
      <vt:lpstr>EFH!Geschäftlich</vt:lpstr>
      <vt:lpstr>EFH!WRNN</vt:lpstr>
    </vt:vector>
  </TitlesOfParts>
  <Company>Kanton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2012-11-15T07:14:17Z</cp:lastPrinted>
  <dcterms:created xsi:type="dcterms:W3CDTF">2012-10-09T07:44:48Z</dcterms:created>
  <dcterms:modified xsi:type="dcterms:W3CDTF">2012-11-19T09:14:47Z</dcterms:modified>
</cp:coreProperties>
</file>