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3715" windowHeight="13605"/>
  </bookViews>
  <sheets>
    <sheet name="StWE" sheetId="3" r:id="rId1"/>
  </sheets>
  <definedNames>
    <definedName name="_xlnm.Print_Area" localSheetId="0">StWE!$A$1:$AK$54</definedName>
    <definedName name="Gesamt" localSheetId="0">StWE!$AG$21</definedName>
    <definedName name="Geschäftlich" localSheetId="0">StWE!$AG$22</definedName>
    <definedName name="Geschäftlich">#REF!</definedName>
    <definedName name="WRNN" localSheetId="0">StWE!$AG$24</definedName>
    <definedName name="WRNN">#REF!</definedName>
  </definedNames>
  <calcPr calcId="145621"/>
</workbook>
</file>

<file path=xl/calcChain.xml><?xml version="1.0" encoding="utf-8"?>
<calcChain xmlns="http://schemas.openxmlformats.org/spreadsheetml/2006/main">
  <c r="Z33" i="3" l="1"/>
  <c r="AJ25" i="3" l="1"/>
  <c r="D49" i="3"/>
  <c r="D50" i="3" l="1"/>
  <c r="V21" i="3" l="1"/>
  <c r="V22" i="3"/>
  <c r="F53" i="3" l="1"/>
  <c r="C50" i="3"/>
  <c r="C49" i="3"/>
  <c r="AE42" i="3"/>
  <c r="AE40" i="3"/>
  <c r="Z34" i="3"/>
  <c r="Z32" i="3"/>
  <c r="AD23" i="3"/>
  <c r="K33" i="3" l="1"/>
  <c r="Z35" i="3"/>
  <c r="T32" i="3"/>
  <c r="T34" i="3" s="1"/>
  <c r="AF36" i="3" l="1"/>
  <c r="Z39" i="3"/>
  <c r="Z40" i="3" l="1"/>
  <c r="Z41" i="3" s="1"/>
  <c r="Z42" i="3" s="1"/>
  <c r="J39" i="3"/>
  <c r="Z43" i="3" l="1"/>
  <c r="AF44" i="3" s="1"/>
</calcChain>
</file>

<file path=xl/comments1.xml><?xml version="1.0" encoding="utf-8"?>
<comments xmlns="http://schemas.openxmlformats.org/spreadsheetml/2006/main">
  <authors>
    <author>RICM</author>
    <author>Massimo Ricchello</author>
  </authors>
  <commentList>
    <comment ref="AB8" authorId="0">
      <text>
        <r>
          <rPr>
            <b/>
            <sz val="8"/>
            <color indexed="81"/>
            <rFont val="Tahoma"/>
            <family val="2"/>
          </rPr>
          <t xml:space="preserve">Mussfeld
</t>
        </r>
        <r>
          <rPr>
            <sz val="8"/>
            <color indexed="81"/>
            <rFont val="Tahoma"/>
            <family val="2"/>
          </rPr>
          <t>Gemäss Steuererklärungsformular</t>
        </r>
      </text>
    </comment>
    <comment ref="AB16" authorId="0">
      <text>
        <r>
          <rPr>
            <b/>
            <sz val="8"/>
            <color indexed="81"/>
            <rFont val="Tahoma"/>
            <family val="2"/>
          </rPr>
          <t>Mussfeld!
Beurkundungsdatum oder Datum vom Übergang Nutzen und Schaden (</t>
        </r>
        <r>
          <rPr>
            <sz val="8"/>
            <color indexed="81"/>
            <rFont val="Tahoma"/>
            <family val="2"/>
          </rPr>
          <t>ersichtlich aus der Handänderung oder aus dem Kaufvertrag)</t>
        </r>
      </text>
    </comment>
    <comment ref="V17" authorId="1">
      <text>
        <r>
          <rPr>
            <b/>
            <sz val="9"/>
            <color indexed="81"/>
            <rFont val="Tahoma"/>
            <family val="2"/>
          </rPr>
          <t>allgem. Kommentar</t>
        </r>
      </text>
    </comment>
    <comment ref="AG20" authorId="0">
      <text>
        <r>
          <rPr>
            <b/>
            <sz val="8"/>
            <color indexed="81"/>
            <rFont val="Tahoma"/>
            <family val="2"/>
          </rPr>
          <t xml:space="preserve">ja = </t>
        </r>
        <r>
          <rPr>
            <sz val="8"/>
            <color indexed="81"/>
            <rFont val="Tahoma"/>
            <family val="2"/>
          </rPr>
          <t>der Pflichtige benutzt in der selbstbewohnten Liegenschaft Räumlichkeiten für die selbständige Erwerbstätigkeit</t>
        </r>
        <r>
          <rPr>
            <b/>
            <sz val="8"/>
            <color indexed="81"/>
            <rFont val="Tahoma"/>
            <family val="2"/>
          </rPr>
          <t xml:space="preserve">
NB: Massgebend ist der anrechenbare Mietanteil, nicht der effektiv verbuchte.</t>
        </r>
      </text>
    </comment>
    <comment ref="AG21" authorId="0">
      <text>
        <r>
          <rPr>
            <b/>
            <sz val="8"/>
            <color indexed="81"/>
            <rFont val="Tahoma"/>
            <family val="2"/>
          </rPr>
          <t xml:space="preserve">Für die Berechnung wird die Anzahl Zimmer +2 gerechnet, damit werden die übrigen Räume (Küche, Badezimmer, WC und Nebenräume wie Entrée, Estrich, Keller, Garage usw.) berücksichtigt.
</t>
        </r>
      </text>
    </comment>
  </commentList>
</comments>
</file>

<file path=xl/sharedStrings.xml><?xml version="1.0" encoding="utf-8"?>
<sst xmlns="http://schemas.openxmlformats.org/spreadsheetml/2006/main" count="61" uniqueCount="57">
  <si>
    <t>Neubewertung</t>
  </si>
  <si>
    <t>Erwerb 1987 und früher</t>
  </si>
  <si>
    <t>Zug</t>
  </si>
  <si>
    <t>Gemeinde</t>
  </si>
  <si>
    <t>Oberägeri</t>
  </si>
  <si>
    <t>Unterägeri</t>
  </si>
  <si>
    <t>Anrede</t>
  </si>
  <si>
    <t>Strasse/Nr.</t>
  </si>
  <si>
    <t>Menzingen</t>
  </si>
  <si>
    <t>Name</t>
  </si>
  <si>
    <t>GBP-Nr.</t>
  </si>
  <si>
    <t>Baar</t>
  </si>
  <si>
    <t>Vorname</t>
  </si>
  <si>
    <t>Assek.-Nr.</t>
  </si>
  <si>
    <t>Cham</t>
  </si>
  <si>
    <t>Strasse</t>
  </si>
  <si>
    <t>Baujahr</t>
  </si>
  <si>
    <t>Hünenberg</t>
  </si>
  <si>
    <t>PLZ/Ort</t>
  </si>
  <si>
    <t>Erwerbsdatum</t>
  </si>
  <si>
    <t>Steinhausen</t>
  </si>
  <si>
    <t>Risch</t>
  </si>
  <si>
    <t>Geschäftlich genutze Räume?</t>
  </si>
  <si>
    <t>nein</t>
  </si>
  <si>
    <t>Walchwil</t>
  </si>
  <si>
    <t>Neuheim</t>
  </si>
  <si>
    <t>ja</t>
  </si>
  <si>
    <t>Berechnung der steuerbaren Werte</t>
  </si>
  <si>
    <t>Ermittlung des Vermögenssteuerwertes</t>
  </si>
  <si>
    <t>Ermittlung des Eigenmietwertes</t>
  </si>
  <si>
    <t>Verkehrsmietwert</t>
  </si>
  <si>
    <t>1)</t>
  </si>
  <si>
    <t>anrechenbarer Mietanteil für geschäftlich genutzte Räume</t>
  </si>
  <si>
    <t>./.</t>
  </si>
  <si>
    <t>Einschlag gemäss § 6 Abs. 1 VO zum Steuergesetz</t>
  </si>
  <si>
    <t>Massgebender Mietwert</t>
  </si>
  <si>
    <r>
      <t>Steuerbarer Mietwert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selbst genutzten privaten Räumlichkeiten (abgerundet auf Fr. 100)</t>
    </r>
  </si>
  <si>
    <t>Zug,</t>
  </si>
  <si>
    <t>Stockwerkeigentum</t>
  </si>
  <si>
    <t>INTERN</t>
  </si>
  <si>
    <t>Miteigentumsanteil</t>
  </si>
  <si>
    <t>Nebengebäude</t>
  </si>
  <si>
    <t>Verkehrswert</t>
  </si>
  <si>
    <t>Steuerwert</t>
  </si>
  <si>
    <t>Steuerwert per 1.1.1999</t>
  </si>
  <si>
    <t>+</t>
  </si>
  <si>
    <t>Zuschlag</t>
  </si>
  <si>
    <t>der wertvermeh. Investitionen seit 1999</t>
  </si>
  <si>
    <t>des Verkehrswertes</t>
  </si>
  <si>
    <t>des Fr. 750'000 übersteigenden Anteils des steuerlichen Verkehrswertes</t>
  </si>
  <si>
    <r>
      <t>Steuerwert</t>
    </r>
    <r>
      <rPr>
        <sz val="8"/>
        <rFont val="Arial"/>
        <family val="2"/>
      </rPr>
      <t xml:space="preserve"> entspricht 75% des steuerlichen Verkehrswertes (abgerundet auf Fr. 1'000)</t>
    </r>
  </si>
  <si>
    <t>Verkehrsmietwert der privat genutzten Räumlichkeiten</t>
  </si>
  <si>
    <t>des steuerlichen Verkehrswertes bis Fr. 750'000</t>
  </si>
  <si>
    <t>Personen-Nr.</t>
  </si>
  <si>
    <t>Wohnrecht/Nutzniessung/      Ferienliegenschaft?</t>
  </si>
  <si>
    <t>Berechnungshilfe</t>
  </si>
  <si>
    <t>Vorlage www.zug.ch/tax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</si>
</sst>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000\-000\-00"/>
    <numFmt numFmtId="165" formatCode="_ * #,##0_ ;_ * \-#,##0_ ;_ * &quot;-&quot;??_ ;_ @_ "/>
    <numFmt numFmtId="166" formatCode="dd/mm/yyyy;@"/>
    <numFmt numFmtId="167" formatCode="0.0"/>
    <numFmt numFmtId="168" formatCode="0.000%"/>
    <numFmt numFmtId="169" formatCode="0.0%"/>
    <numFmt numFmtId="170" formatCode="[$-807]d/\ mmmm\ yyyy;@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Protection="1"/>
    <xf numFmtId="49" fontId="0" fillId="0" borderId="0" xfId="0" applyNumberForma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NumberFormat="1" applyFill="1" applyBorder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7" fillId="0" borderId="0" xfId="0" applyNumberFormat="1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0" fontId="0" fillId="0" borderId="0" xfId="0" quotePrefix="1" applyNumberForma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8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0" fontId="10" fillId="0" borderId="0" xfId="0" applyNumberFormat="1" applyFont="1" applyFill="1" applyBorder="1" applyProtection="1"/>
    <xf numFmtId="167" fontId="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165" fontId="0" fillId="0" borderId="0" xfId="1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12" fillId="0" borderId="0" xfId="0" applyNumberFormat="1" applyFont="1" applyFill="1" applyBorder="1" applyProtection="1"/>
    <xf numFmtId="165" fontId="12" fillId="0" borderId="0" xfId="1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1" fontId="1" fillId="0" borderId="0" xfId="1" applyNumberFormat="1" applyFont="1" applyFill="1" applyBorder="1" applyAlignment="1" applyProtection="1">
      <alignment horizontal="left"/>
    </xf>
    <xf numFmtId="43" fontId="0" fillId="0" borderId="0" xfId="0" applyNumberFormat="1" applyFill="1" applyBorder="1" applyProtection="1"/>
    <xf numFmtId="49" fontId="1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right"/>
    </xf>
    <xf numFmtId="165" fontId="0" fillId="0" borderId="0" xfId="1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 vertical="top" wrapText="1"/>
    </xf>
    <xf numFmtId="165" fontId="2" fillId="0" borderId="0" xfId="1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Protection="1"/>
    <xf numFmtId="0" fontId="8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vertical="top" wrapText="1"/>
    </xf>
    <xf numFmtId="0" fontId="0" fillId="0" borderId="0" xfId="0" applyFont="1" applyAlignment="1" applyProtection="1"/>
    <xf numFmtId="0" fontId="1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 applyAlignment="1" applyProtection="1">
      <protection locked="0"/>
    </xf>
    <xf numFmtId="0" fontId="17" fillId="0" borderId="0" xfId="0" applyNumberFormat="1" applyFont="1" applyFill="1" applyBorder="1" applyProtection="1"/>
    <xf numFmtId="165" fontId="0" fillId="0" borderId="0" xfId="1" applyNumberFormat="1" applyFont="1" applyFill="1" applyBorder="1" applyAlignment="1" applyProtection="1">
      <alignment horizontal="right"/>
    </xf>
    <xf numFmtId="165" fontId="0" fillId="0" borderId="1" xfId="1" applyNumberFormat="1" applyFont="1" applyFill="1" applyBorder="1" applyAlignment="1" applyProtection="1">
      <alignment horizontal="right"/>
    </xf>
    <xf numFmtId="165" fontId="0" fillId="0" borderId="2" xfId="1" applyNumberFormat="1" applyFont="1" applyFill="1" applyBorder="1" applyAlignment="1" applyProtection="1">
      <alignment horizontal="right"/>
    </xf>
    <xf numFmtId="9" fontId="1" fillId="0" borderId="0" xfId="0" applyNumberFormat="1" applyFont="1" applyFill="1" applyBorder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wrapText="1"/>
    </xf>
    <xf numFmtId="169" fontId="12" fillId="0" borderId="0" xfId="0" applyNumberFormat="1" applyFont="1" applyFill="1" applyBorder="1" applyAlignment="1" applyProtection="1">
      <alignment horizontal="left"/>
    </xf>
    <xf numFmtId="169" fontId="12" fillId="0" borderId="0" xfId="0" applyNumberFormat="1" applyFont="1" applyFill="1" applyBorder="1" applyAlignment="1" applyProtection="1">
      <alignment horizontal="left" vertical="top"/>
    </xf>
    <xf numFmtId="170" fontId="3" fillId="0" borderId="0" xfId="0" applyNumberFormat="1" applyFont="1" applyFill="1" applyBorder="1" applyAlignment="1" applyProtection="1">
      <alignment horizontal="left" wrapText="1"/>
    </xf>
    <xf numFmtId="165" fontId="2" fillId="0" borderId="3" xfId="1" applyNumberFormat="1" applyFont="1" applyFill="1" applyBorder="1" applyAlignment="1" applyProtection="1">
      <alignment horizontal="right"/>
    </xf>
    <xf numFmtId="9" fontId="1" fillId="0" borderId="0" xfId="0" applyNumberFormat="1" applyFont="1" applyFill="1" applyBorder="1" applyAlignment="1" applyProtection="1">
      <alignment horizontal="left"/>
    </xf>
    <xf numFmtId="165" fontId="1" fillId="0" borderId="2" xfId="1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 wrapText="1"/>
    </xf>
    <xf numFmtId="165" fontId="1" fillId="0" borderId="0" xfId="1" applyNumberFormat="1" applyFont="1" applyFill="1" applyBorder="1" applyAlignment="1" applyProtection="1">
      <alignment horizontal="right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49" fontId="0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5" fontId="0" fillId="2" borderId="0" xfId="1" applyNumberFormat="1" applyFont="1" applyFill="1" applyBorder="1" applyAlignment="1" applyProtection="1">
      <alignment horizontal="right"/>
      <protection locked="0"/>
    </xf>
    <xf numFmtId="167" fontId="1" fillId="2" borderId="0" xfId="1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ont="1" applyFill="1" applyBorder="1" applyAlignment="1" applyProtection="1">
      <alignment horizontal="left"/>
      <protection locked="0"/>
    </xf>
    <xf numFmtId="1" fontId="1" fillId="2" borderId="0" xfId="1" applyNumberFormat="1" applyFont="1" applyFill="1" applyBorder="1" applyAlignment="1" applyProtection="1">
      <alignment horizontal="left"/>
      <protection locked="0"/>
    </xf>
    <xf numFmtId="166" fontId="1" fillId="2" borderId="0" xfId="0" applyNumberFormat="1" applyFont="1" applyFill="1" applyBorder="1" applyAlignment="1" applyProtection="1">
      <alignment horizontal="left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78"/>
  <sheetViews>
    <sheetView showGridLines="0" showRowColHeaders="0" tabSelected="1" zoomScaleNormal="100" workbookViewId="0">
      <pane ySplit="6" topLeftCell="A7" activePane="bottomLeft" state="frozen"/>
      <selection activeCell="AF21" sqref="AF21:AG21"/>
      <selection pane="bottomLeft" activeCell="AB4" sqref="AB4:AC4"/>
    </sheetView>
  </sheetViews>
  <sheetFormatPr baseColWidth="10" defaultColWidth="2.42578125" defaultRowHeight="12.75" x14ac:dyDescent="0.2"/>
  <cols>
    <col min="1" max="21" width="2.5703125" style="7" customWidth="1"/>
    <col min="22" max="27" width="2.7109375" style="7" customWidth="1"/>
    <col min="28" max="32" width="2.5703125" style="7" customWidth="1"/>
    <col min="33" max="36" width="2.5703125" style="6" customWidth="1"/>
    <col min="37" max="37" width="2.5703125" style="17" customWidth="1"/>
    <col min="38" max="38" width="9.5703125" style="18" hidden="1" customWidth="1"/>
    <col min="39" max="60" width="2.5703125" style="6" customWidth="1"/>
    <col min="61" max="16384" width="2.42578125" style="6"/>
  </cols>
  <sheetData>
    <row r="1" spans="1:38" ht="14.1" customHeight="1" x14ac:dyDescent="0.2">
      <c r="A1" s="1"/>
      <c r="B1" s="1"/>
      <c r="C1" s="1"/>
      <c r="D1" s="2" t="s">
        <v>56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3"/>
      <c r="T1" s="23"/>
      <c r="U1" s="23"/>
      <c r="V1" s="23"/>
      <c r="W1" s="23"/>
      <c r="X1" s="23"/>
      <c r="Y1" s="57"/>
      <c r="Z1" s="56"/>
      <c r="AA1" s="59"/>
      <c r="AB1" s="60"/>
      <c r="AC1" s="9"/>
      <c r="AD1" s="9"/>
      <c r="AE1" s="9"/>
      <c r="AF1" s="9"/>
      <c r="AG1" s="9"/>
      <c r="AH1" s="10"/>
      <c r="AI1" s="10"/>
      <c r="AJ1" s="10"/>
      <c r="AK1" s="4"/>
      <c r="AL1" s="5"/>
    </row>
    <row r="2" spans="1:38" ht="9.949999999999999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3"/>
      <c r="T2" s="23"/>
      <c r="U2" s="23"/>
      <c r="V2" s="23"/>
      <c r="W2" s="23"/>
      <c r="X2" s="23"/>
      <c r="Y2" s="56"/>
      <c r="Z2" s="56"/>
      <c r="AA2" s="60"/>
      <c r="AB2" s="60"/>
      <c r="AC2" s="11"/>
      <c r="AD2" s="11"/>
      <c r="AE2" s="12"/>
      <c r="AF2" s="11"/>
      <c r="AG2" s="11"/>
      <c r="AH2" s="10"/>
      <c r="AI2" s="10"/>
      <c r="AJ2" s="10"/>
      <c r="AK2" s="4"/>
      <c r="AL2" s="5"/>
    </row>
    <row r="3" spans="1:38" ht="20.25" x14ac:dyDescent="0.3">
      <c r="A3" s="1"/>
      <c r="B3" s="1"/>
      <c r="C3" s="1"/>
      <c r="D3" s="64" t="s">
        <v>55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3"/>
      <c r="T3" s="23"/>
      <c r="U3" s="23"/>
      <c r="V3" s="23"/>
      <c r="W3" s="23"/>
      <c r="X3" s="23"/>
      <c r="Y3" s="56"/>
      <c r="Z3" s="56"/>
      <c r="AA3" s="60"/>
      <c r="AB3" s="60"/>
      <c r="AC3" s="11"/>
      <c r="AD3" s="11"/>
      <c r="AE3" s="12"/>
      <c r="AF3" s="11"/>
      <c r="AG3" s="11"/>
      <c r="AH3" s="10"/>
      <c r="AI3" s="10"/>
      <c r="AJ3" s="10"/>
      <c r="AK3" s="4"/>
      <c r="AL3" s="5"/>
    </row>
    <row r="4" spans="1:38" ht="14.1" customHeight="1" x14ac:dyDescent="0.2">
      <c r="A4" s="1"/>
      <c r="B4" s="1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2" t="s">
        <v>0</v>
      </c>
      <c r="W4" s="1"/>
      <c r="X4" s="1"/>
      <c r="Z4" s="8"/>
      <c r="AA4" s="9"/>
      <c r="AB4" s="89"/>
      <c r="AC4" s="89"/>
      <c r="AD4" s="9"/>
      <c r="AG4" s="9"/>
      <c r="AH4" s="10"/>
      <c r="AI4" s="10"/>
      <c r="AJ4" s="10"/>
      <c r="AK4" s="4"/>
      <c r="AL4" s="5"/>
    </row>
    <row r="5" spans="1:38" ht="14.1" customHeight="1" x14ac:dyDescent="0.2">
      <c r="A5" s="1"/>
      <c r="B5" s="6"/>
      <c r="C5" s="6"/>
      <c r="D5" s="1"/>
      <c r="E5" s="1"/>
      <c r="F5" s="1"/>
      <c r="G5" s="1"/>
      <c r="H5" s="6"/>
      <c r="I5" s="3"/>
      <c r="J5" s="6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 t="s">
        <v>38</v>
      </c>
      <c r="W5" s="1"/>
      <c r="X5" s="1"/>
      <c r="Z5" s="6"/>
      <c r="AA5" s="1"/>
      <c r="AB5" s="1"/>
      <c r="AC5" s="1"/>
      <c r="AD5" s="1"/>
      <c r="AE5" s="1"/>
      <c r="AF5" s="6"/>
      <c r="AG5" s="3"/>
      <c r="AH5" s="1"/>
      <c r="AI5" s="1"/>
      <c r="AJ5" s="1"/>
      <c r="AK5" s="4"/>
      <c r="AL5" s="5"/>
    </row>
    <row r="6" spans="1:38" ht="14.1" customHeight="1" x14ac:dyDescent="0.2">
      <c r="A6" s="1"/>
      <c r="B6" s="6"/>
      <c r="C6" s="6"/>
      <c r="D6" s="1"/>
      <c r="E6" s="1"/>
      <c r="F6" s="1"/>
      <c r="G6" s="1"/>
      <c r="H6" s="1"/>
      <c r="I6" s="1"/>
      <c r="J6" s="1"/>
      <c r="K6" s="13"/>
      <c r="L6" s="1"/>
      <c r="M6" s="1"/>
      <c r="N6" s="1"/>
      <c r="O6" s="1"/>
      <c r="P6" s="1"/>
      <c r="Q6" s="1"/>
      <c r="R6" s="1"/>
      <c r="S6" s="1"/>
      <c r="T6" s="1"/>
      <c r="U6" s="6"/>
      <c r="V6" s="14" t="s">
        <v>1</v>
      </c>
      <c r="W6" s="1"/>
      <c r="X6" s="1"/>
      <c r="Z6" s="6"/>
      <c r="AA6" s="1"/>
      <c r="AB6" s="1"/>
      <c r="AC6" s="1"/>
      <c r="AD6" s="1"/>
      <c r="AE6" s="1"/>
      <c r="AF6" s="1"/>
      <c r="AG6" s="1"/>
      <c r="AH6" s="1"/>
      <c r="AI6" s="1"/>
      <c r="AJ6" s="1"/>
      <c r="AK6" s="4"/>
      <c r="AL6" s="5"/>
    </row>
    <row r="7" spans="1:38" s="17" customFormat="1" ht="14.1" customHeight="1" x14ac:dyDescent="0.2">
      <c r="A7" s="15"/>
      <c r="B7" s="16"/>
      <c r="C7" s="15"/>
      <c r="D7" s="16"/>
      <c r="E7" s="15"/>
      <c r="F7" s="16"/>
      <c r="G7" s="15"/>
      <c r="H7" s="16"/>
      <c r="I7" s="15"/>
      <c r="J7" s="16"/>
      <c r="K7" s="15"/>
      <c r="L7" s="16"/>
      <c r="M7" s="15"/>
      <c r="N7" s="16"/>
      <c r="O7" s="15"/>
      <c r="P7" s="16"/>
      <c r="Q7" s="15"/>
      <c r="R7" s="16"/>
      <c r="S7" s="15"/>
      <c r="T7" s="16"/>
      <c r="U7" s="15"/>
      <c r="V7" s="16"/>
      <c r="W7" s="15"/>
      <c r="X7" s="16"/>
      <c r="Y7" s="15"/>
      <c r="Z7" s="16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41" t="s">
        <v>39</v>
      </c>
    </row>
    <row r="8" spans="1:38" ht="14.1" customHeight="1" x14ac:dyDescent="0.2">
      <c r="A8" s="1"/>
      <c r="C8" s="1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/>
      <c r="V8" s="6" t="s">
        <v>53</v>
      </c>
      <c r="W8" s="1"/>
      <c r="X8" s="1"/>
      <c r="Y8" s="1"/>
      <c r="Z8" s="1"/>
      <c r="AA8" s="1"/>
      <c r="AB8" s="90"/>
      <c r="AC8" s="90"/>
      <c r="AD8" s="90"/>
      <c r="AE8" s="90"/>
      <c r="AF8" s="90"/>
      <c r="AG8" s="1"/>
      <c r="AH8" s="1"/>
      <c r="AI8" s="1"/>
      <c r="AJ8" s="1"/>
      <c r="AK8" s="4"/>
      <c r="AL8" s="5"/>
    </row>
    <row r="9" spans="1:38" ht="14.1" customHeight="1" x14ac:dyDescent="0.2">
      <c r="A9" s="1"/>
      <c r="M9" s="1"/>
      <c r="N9" s="8"/>
      <c r="O9" s="8"/>
      <c r="P9" s="8"/>
      <c r="Q9" s="8"/>
      <c r="R9" s="8"/>
      <c r="S9" s="1"/>
      <c r="U9" s="6"/>
      <c r="V9" s="6" t="s">
        <v>3</v>
      </c>
      <c r="W9" s="1"/>
      <c r="X9" s="1"/>
      <c r="AB9" s="85"/>
      <c r="AC9" s="85"/>
      <c r="AD9" s="85"/>
      <c r="AE9" s="85"/>
      <c r="AF9" s="85"/>
      <c r="AG9" s="1"/>
      <c r="AH9" s="1"/>
      <c r="AI9" s="1"/>
      <c r="AJ9" s="1"/>
      <c r="AK9" s="4"/>
      <c r="AL9" s="5" t="s">
        <v>2</v>
      </c>
    </row>
    <row r="10" spans="1:38" ht="14.1" customHeight="1" x14ac:dyDescent="0.2">
      <c r="A10" s="1"/>
      <c r="D10" s="85" t="s">
        <v>6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1"/>
      <c r="P10" s="1"/>
      <c r="Q10" s="1"/>
      <c r="R10" s="1"/>
      <c r="S10" s="1"/>
      <c r="U10" s="6"/>
      <c r="V10" s="6" t="s">
        <v>7</v>
      </c>
      <c r="W10" s="1"/>
      <c r="X10" s="1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5" t="s">
        <v>4</v>
      </c>
    </row>
    <row r="11" spans="1:38" ht="14.1" customHeight="1" x14ac:dyDescent="0.2">
      <c r="A11" s="1"/>
      <c r="D11" s="85" t="s">
        <v>9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1"/>
      <c r="P11" s="1"/>
      <c r="Q11" s="1"/>
      <c r="R11" s="1"/>
      <c r="S11" s="1"/>
      <c r="U11" s="6"/>
      <c r="V11" s="6" t="s">
        <v>10</v>
      </c>
      <c r="W11" s="1"/>
      <c r="X11" s="1"/>
      <c r="Z11" s="42"/>
      <c r="AA11" s="42"/>
      <c r="AB11" s="86"/>
      <c r="AC11" s="85"/>
      <c r="AD11" s="85"/>
      <c r="AE11" s="85"/>
      <c r="AF11" s="85"/>
      <c r="AK11" s="6"/>
      <c r="AL11" s="5" t="s">
        <v>5</v>
      </c>
    </row>
    <row r="12" spans="1:38" ht="14.1" customHeight="1" x14ac:dyDescent="0.2">
      <c r="A12" s="1"/>
      <c r="D12" s="85" t="s">
        <v>12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3"/>
      <c r="P12" s="13"/>
      <c r="Q12" s="13"/>
      <c r="R12" s="13"/>
      <c r="S12" s="13"/>
      <c r="U12" s="6"/>
      <c r="V12" s="23" t="s">
        <v>13</v>
      </c>
      <c r="W12" s="22"/>
      <c r="AB12" s="86"/>
      <c r="AC12" s="85"/>
      <c r="AD12" s="85"/>
      <c r="AE12" s="85"/>
      <c r="AF12" s="85"/>
      <c r="AG12" s="13"/>
      <c r="AH12" s="13"/>
      <c r="AI12" s="13"/>
      <c r="AJ12" s="13"/>
      <c r="AK12" s="4"/>
      <c r="AL12" s="5" t="s">
        <v>8</v>
      </c>
    </row>
    <row r="13" spans="1:38" ht="14.1" customHeight="1" x14ac:dyDescent="0.2">
      <c r="A13" s="1"/>
      <c r="D13" s="85" t="s">
        <v>15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1"/>
      <c r="P13" s="1"/>
      <c r="Q13" s="1"/>
      <c r="R13" s="1"/>
      <c r="S13" s="1"/>
      <c r="U13" s="6"/>
      <c r="V13" s="23" t="s">
        <v>16</v>
      </c>
      <c r="W13" s="1"/>
      <c r="X13" s="1"/>
      <c r="AB13" s="87"/>
      <c r="AC13" s="87"/>
      <c r="AD13" s="87"/>
      <c r="AE13" s="87"/>
      <c r="AF13" s="87"/>
      <c r="AG13" s="1"/>
      <c r="AH13" s="1"/>
      <c r="AI13" s="1"/>
      <c r="AJ13" s="1"/>
      <c r="AK13" s="4"/>
      <c r="AL13" s="5" t="s">
        <v>11</v>
      </c>
    </row>
    <row r="14" spans="1:38" ht="14.1" customHeight="1" x14ac:dyDescent="0.2">
      <c r="A14" s="1"/>
      <c r="B14" s="1"/>
      <c r="C14" s="1"/>
      <c r="D14" s="85" t="s">
        <v>18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1"/>
      <c r="P14" s="1"/>
      <c r="Q14" s="1"/>
      <c r="R14" s="1"/>
      <c r="S14" s="1"/>
      <c r="U14" s="6"/>
      <c r="V14" s="23" t="s">
        <v>40</v>
      </c>
      <c r="W14" s="1"/>
      <c r="X14" s="1"/>
      <c r="Z14" s="6"/>
      <c r="AA14" s="6"/>
      <c r="AB14" s="86"/>
      <c r="AC14" s="85"/>
      <c r="AD14" s="85"/>
      <c r="AE14" s="85"/>
      <c r="AF14" s="85"/>
      <c r="AG14" s="85"/>
      <c r="AH14" s="85"/>
      <c r="AI14" s="85"/>
      <c r="AJ14" s="85"/>
      <c r="AK14" s="85"/>
      <c r="AL14" s="5" t="s">
        <v>14</v>
      </c>
    </row>
    <row r="15" spans="1:38" ht="14.1" customHeight="1" x14ac:dyDescent="0.2">
      <c r="A15" s="1"/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U15" s="6"/>
      <c r="V15" s="23" t="s">
        <v>41</v>
      </c>
      <c r="W15" s="1"/>
      <c r="X15" s="1"/>
      <c r="Z15" s="6"/>
      <c r="AA15" s="6"/>
      <c r="AB15" s="86"/>
      <c r="AC15" s="85"/>
      <c r="AD15" s="85"/>
      <c r="AE15" s="85"/>
      <c r="AF15" s="85"/>
      <c r="AG15" s="85"/>
      <c r="AH15" s="85"/>
      <c r="AI15" s="85"/>
      <c r="AJ15" s="85"/>
      <c r="AK15" s="85"/>
      <c r="AL15" s="5" t="s">
        <v>17</v>
      </c>
    </row>
    <row r="16" spans="1:38" ht="14.1" customHeight="1" x14ac:dyDescent="0.2">
      <c r="A16" s="1"/>
      <c r="B16" s="1"/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U16" s="6"/>
      <c r="V16" s="7" t="s">
        <v>19</v>
      </c>
      <c r="W16" s="1"/>
      <c r="X16" s="1"/>
      <c r="Z16" s="43"/>
      <c r="AA16" s="43"/>
      <c r="AB16" s="88"/>
      <c r="AC16" s="88"/>
      <c r="AD16" s="88"/>
      <c r="AE16" s="88"/>
      <c r="AF16" s="88"/>
      <c r="AK16" s="6"/>
      <c r="AL16" s="5" t="s">
        <v>20</v>
      </c>
    </row>
    <row r="17" spans="1:256" ht="14.1" customHeight="1" x14ac:dyDescent="0.2">
      <c r="A17" s="1"/>
      <c r="B17" s="1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U17" s="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5" t="s">
        <v>21</v>
      </c>
    </row>
    <row r="18" spans="1:256" ht="14.1" customHeight="1" x14ac:dyDescent="0.2">
      <c r="A18" s="1"/>
      <c r="B18" s="1"/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  <c r="P18" s="1"/>
      <c r="Q18" s="1"/>
      <c r="R18" s="1"/>
      <c r="S18" s="1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K18" s="6"/>
      <c r="AL18" s="5" t="s">
        <v>24</v>
      </c>
    </row>
    <row r="19" spans="1:256" ht="14.1" customHeight="1" x14ac:dyDescent="0.2">
      <c r="A19" s="1"/>
      <c r="B19" s="1"/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1"/>
      <c r="R19" s="1"/>
      <c r="S19" s="1"/>
      <c r="AI19" s="1"/>
      <c r="AJ19" s="1"/>
      <c r="AK19" s="4"/>
      <c r="AL19" s="5" t="s">
        <v>25</v>
      </c>
    </row>
    <row r="20" spans="1:256" ht="14.1" customHeight="1" x14ac:dyDescent="0.2">
      <c r="A20" s="1"/>
      <c r="B20" s="1"/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  <c r="P20" s="1"/>
      <c r="Q20" s="1"/>
      <c r="R20" s="1"/>
      <c r="S20" s="1"/>
      <c r="U20" s="6"/>
      <c r="V20" s="13" t="s">
        <v>22</v>
      </c>
      <c r="W20" s="1"/>
      <c r="X20" s="1"/>
      <c r="Y20" s="1"/>
      <c r="Z20" s="1"/>
      <c r="AA20" s="1"/>
      <c r="AB20" s="1"/>
      <c r="AC20" s="1"/>
      <c r="AF20" s="6"/>
      <c r="AG20" s="81" t="s">
        <v>23</v>
      </c>
      <c r="AH20" s="82"/>
      <c r="AI20" s="54"/>
      <c r="AK20" s="6"/>
      <c r="AL20" s="6"/>
    </row>
    <row r="21" spans="1:256" ht="14.1" customHeight="1" x14ac:dyDescent="0.2">
      <c r="A21" s="1"/>
      <c r="B21" s="1"/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  <c r="P21" s="1"/>
      <c r="Q21" s="1"/>
      <c r="R21" s="1"/>
      <c r="S21" s="1"/>
      <c r="V21" s="25" t="str">
        <f>IF(AG20="ja","Anzahl Zimmer gesamt","")</f>
        <v/>
      </c>
      <c r="W21" s="1"/>
      <c r="X21" s="1"/>
      <c r="Y21" s="1"/>
      <c r="Z21" s="1"/>
      <c r="AA21" s="1"/>
      <c r="AF21" s="53"/>
      <c r="AG21" s="84"/>
      <c r="AH21" s="84"/>
      <c r="AK21" s="6"/>
      <c r="AL21" s="5" t="s">
        <v>26</v>
      </c>
    </row>
    <row r="22" spans="1:256" ht="14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V22" s="25" t="str">
        <f>IF(AG20="ja","Anzahl für geschäftliche Zwecke","")</f>
        <v/>
      </c>
      <c r="W22" s="1"/>
      <c r="X22" s="1"/>
      <c r="Y22" s="6"/>
      <c r="Z22" s="1"/>
      <c r="AA22" s="1"/>
      <c r="AB22" s="1"/>
      <c r="AC22" s="1"/>
      <c r="AD22" s="1"/>
      <c r="AF22" s="53"/>
      <c r="AG22" s="84"/>
      <c r="AH22" s="84"/>
      <c r="AK22" s="6"/>
      <c r="AL22" s="5" t="s">
        <v>23</v>
      </c>
    </row>
    <row r="23" spans="1:256" ht="14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AD23" s="58" t="str">
        <f>IF(AND(AG20="nein",((Gesamt+Geschäftlich)&gt;0)),"Eingabe implausibel!",IF(AND(AG20="ja",(Gesamt=Geschäftlich)),"Eingabe implausibel!",IF(AND(AG20="ja",((Gesamt-Geschäftlich)&lt;0)),"Eingabe implausibel!","")))</f>
        <v/>
      </c>
      <c r="AF23" s="53"/>
      <c r="AG23" s="54"/>
      <c r="AI23" s="42"/>
      <c r="AJ23" s="1"/>
      <c r="AK23" s="4"/>
      <c r="AW23" s="44"/>
    </row>
    <row r="24" spans="1:256" ht="24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78" t="s">
        <v>54</v>
      </c>
      <c r="W24" s="78"/>
      <c r="X24" s="78"/>
      <c r="Y24" s="78"/>
      <c r="Z24" s="78"/>
      <c r="AA24" s="78"/>
      <c r="AB24" s="78"/>
      <c r="AC24" s="78"/>
      <c r="AD24" s="78"/>
      <c r="AE24" s="78"/>
      <c r="AG24" s="81" t="s">
        <v>23</v>
      </c>
      <c r="AH24" s="82"/>
      <c r="AI24" s="42"/>
      <c r="AK24" s="6"/>
      <c r="AL24" s="27">
        <v>0.5</v>
      </c>
    </row>
    <row r="25" spans="1:256" ht="14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4" t="str">
        <f>IF(WRNN="","Auswahl treffen!","")</f>
        <v/>
      </c>
      <c r="AK25" s="4"/>
      <c r="AL25" s="27">
        <v>1</v>
      </c>
    </row>
    <row r="26" spans="1:256" ht="14.1" customHeight="1" x14ac:dyDescent="0.2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4"/>
      <c r="AL26" s="27">
        <v>1.5</v>
      </c>
    </row>
    <row r="27" spans="1:256" ht="14.1" customHeight="1" x14ac:dyDescent="0.25">
      <c r="A27" s="1"/>
      <c r="B27" s="6"/>
      <c r="C27" s="1"/>
      <c r="D27" s="26" t="s">
        <v>27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"/>
      <c r="AL27" s="27">
        <v>2</v>
      </c>
    </row>
    <row r="28" spans="1:256" ht="14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4"/>
      <c r="AL28" s="27">
        <v>2.5</v>
      </c>
    </row>
    <row r="29" spans="1:256" ht="14.1" customHeight="1" x14ac:dyDescent="0.2">
      <c r="A29" s="6"/>
      <c r="B29" s="6"/>
      <c r="C29" s="2">
        <v>1</v>
      </c>
      <c r="D29" s="2" t="s">
        <v>28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4"/>
      <c r="AL29" s="27">
        <v>3</v>
      </c>
    </row>
    <row r="30" spans="1:256" ht="14.1" customHeight="1" x14ac:dyDescent="0.2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/>
      <c r="S30" s="61"/>
      <c r="T30" s="62" t="s">
        <v>42</v>
      </c>
      <c r="U30" s="61"/>
      <c r="V30" s="1"/>
      <c r="W30" s="6"/>
      <c r="X30" s="6"/>
      <c r="Y30" s="6"/>
      <c r="Z30" s="1" t="s">
        <v>43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4"/>
      <c r="AL30" s="27">
        <v>3.5</v>
      </c>
    </row>
    <row r="31" spans="1:256" ht="14.1" customHeight="1" x14ac:dyDescent="0.2">
      <c r="A31" s="1"/>
      <c r="B31" s="6"/>
      <c r="C31" s="1"/>
      <c r="D31" s="1" t="s">
        <v>44</v>
      </c>
      <c r="E31" s="1"/>
      <c r="F31" s="29"/>
      <c r="G31" s="13"/>
      <c r="H31" s="13"/>
      <c r="I31" s="13"/>
      <c r="J31" s="1"/>
      <c r="K31" s="1"/>
      <c r="L31" s="1"/>
      <c r="M31" s="1"/>
      <c r="N31" s="30">
        <v>100000</v>
      </c>
      <c r="O31" s="30"/>
      <c r="R31" s="45"/>
      <c r="S31" s="45"/>
      <c r="T31" s="45"/>
      <c r="U31" s="45"/>
      <c r="W31" s="6"/>
      <c r="X31" s="6"/>
      <c r="Y31" s="6"/>
      <c r="Z31" s="83"/>
      <c r="AA31" s="83"/>
      <c r="AB31" s="83"/>
      <c r="AC31" s="83"/>
      <c r="AD31" s="83"/>
      <c r="AE31" s="13"/>
      <c r="AF31" s="13"/>
      <c r="AG31" s="13"/>
      <c r="AH31" s="13"/>
      <c r="AI31" s="13"/>
      <c r="AJ31" s="13"/>
      <c r="AK31" s="4"/>
      <c r="AL31" s="27">
        <v>4</v>
      </c>
    </row>
    <row r="32" spans="1:256" ht="14.1" customHeight="1" x14ac:dyDescent="0.2">
      <c r="B32" s="6"/>
      <c r="C32" s="6"/>
      <c r="D32" s="28" t="s">
        <v>45</v>
      </c>
      <c r="E32" s="76">
        <v>0.15</v>
      </c>
      <c r="F32" s="76"/>
      <c r="G32" s="1" t="s">
        <v>46</v>
      </c>
      <c r="I32" s="13"/>
      <c r="J32" s="13"/>
      <c r="K32" s="46"/>
      <c r="L32" s="46"/>
      <c r="M32" s="13"/>
      <c r="N32" s="13"/>
      <c r="O32" s="13"/>
      <c r="R32" s="45"/>
      <c r="S32" s="45"/>
      <c r="T32" s="79">
        <f>Z33/E34</f>
        <v>0</v>
      </c>
      <c r="U32" s="79"/>
      <c r="V32" s="79"/>
      <c r="W32" s="79"/>
      <c r="X32" s="79"/>
      <c r="Y32" s="6"/>
      <c r="Z32" s="66">
        <f>Z31*E32</f>
        <v>0</v>
      </c>
      <c r="AA32" s="66"/>
      <c r="AB32" s="66"/>
      <c r="AC32" s="66"/>
      <c r="AD32" s="66"/>
      <c r="AE32" s="13"/>
      <c r="AF32" s="13"/>
      <c r="AG32" s="13"/>
      <c r="AH32" s="13"/>
      <c r="AI32" s="13"/>
      <c r="AJ32" s="13"/>
      <c r="AK32" s="4"/>
      <c r="AL32" s="27">
        <v>4.5</v>
      </c>
      <c r="IV32" s="1"/>
    </row>
    <row r="33" spans="1:49" ht="14.1" customHeight="1" x14ac:dyDescent="0.2">
      <c r="A33" s="1"/>
      <c r="B33" s="1"/>
      <c r="C33" s="1"/>
      <c r="D33" s="1"/>
      <c r="E33" s="1"/>
      <c r="F33" s="29"/>
      <c r="G33" s="31"/>
      <c r="H33" s="13"/>
      <c r="I33" s="13"/>
      <c r="J33" s="13"/>
      <c r="K33" s="30">
        <f>Z33/E34</f>
        <v>0</v>
      </c>
      <c r="L33" s="30"/>
      <c r="M33" s="30"/>
      <c r="N33" s="30"/>
      <c r="O33" s="30"/>
      <c r="P33" s="30"/>
      <c r="Q33" s="30"/>
      <c r="R33" s="6"/>
      <c r="S33" s="6"/>
      <c r="T33" s="80"/>
      <c r="U33" s="80"/>
      <c r="V33" s="80"/>
      <c r="W33" s="80"/>
      <c r="X33" s="80"/>
      <c r="Y33" s="6"/>
      <c r="Z33" s="67">
        <f>SUM(Z31:AD32)</f>
        <v>0</v>
      </c>
      <c r="AA33" s="67"/>
      <c r="AB33" s="67"/>
      <c r="AC33" s="67"/>
      <c r="AD33" s="67"/>
      <c r="AE33" s="13"/>
      <c r="AF33" s="13"/>
      <c r="AG33" s="13"/>
      <c r="AH33" s="13"/>
      <c r="AI33" s="13"/>
      <c r="AJ33" s="13"/>
      <c r="AK33" s="4"/>
      <c r="AL33" s="27">
        <v>5</v>
      </c>
    </row>
    <row r="34" spans="1:49" ht="14.1" customHeight="1" x14ac:dyDescent="0.2">
      <c r="B34" s="6"/>
      <c r="C34" s="6"/>
      <c r="D34" s="47" t="s">
        <v>45</v>
      </c>
      <c r="E34" s="76">
        <v>0.75</v>
      </c>
      <c r="F34" s="76"/>
      <c r="G34" s="21" t="s">
        <v>47</v>
      </c>
      <c r="P34" s="30"/>
      <c r="Q34" s="30"/>
      <c r="R34" s="6"/>
      <c r="S34" s="6"/>
      <c r="T34" s="79">
        <f>SUM(T32:X33)</f>
        <v>0</v>
      </c>
      <c r="U34" s="79"/>
      <c r="V34" s="79"/>
      <c r="W34" s="79"/>
      <c r="X34" s="79"/>
      <c r="Y34" s="6"/>
      <c r="Z34" s="66">
        <f>T33*E34</f>
        <v>0</v>
      </c>
      <c r="AA34" s="66"/>
      <c r="AB34" s="66"/>
      <c r="AC34" s="66"/>
      <c r="AD34" s="66"/>
      <c r="AE34" s="13"/>
      <c r="AF34" s="13"/>
      <c r="AG34" s="13"/>
      <c r="AH34" s="13"/>
      <c r="AI34" s="13"/>
      <c r="AJ34" s="13"/>
      <c r="AK34" s="4"/>
      <c r="AL34" s="27">
        <v>5.5</v>
      </c>
    </row>
    <row r="35" spans="1:49" ht="14.1" customHeight="1" x14ac:dyDescent="0.2">
      <c r="A35" s="47"/>
      <c r="B35" s="21"/>
      <c r="P35" s="48"/>
      <c r="Q35" s="48"/>
      <c r="R35" s="6"/>
      <c r="S35" s="6"/>
      <c r="T35" s="6"/>
      <c r="U35" s="6"/>
      <c r="V35" s="6"/>
      <c r="W35" s="6"/>
      <c r="X35" s="6"/>
      <c r="Y35" s="6"/>
      <c r="Z35" s="77">
        <f>SUM(Z33,Z34)</f>
        <v>0</v>
      </c>
      <c r="AA35" s="77"/>
      <c r="AB35" s="77"/>
      <c r="AC35" s="77"/>
      <c r="AD35" s="77"/>
      <c r="AE35" s="13"/>
      <c r="AF35" s="6"/>
      <c r="AK35" s="4"/>
      <c r="AL35" s="27">
        <v>6</v>
      </c>
    </row>
    <row r="36" spans="1:49" ht="14.1" customHeight="1" x14ac:dyDescent="0.2">
      <c r="A36" s="1"/>
      <c r="B36" s="6"/>
      <c r="C36" s="1"/>
      <c r="D36" s="2" t="s">
        <v>50</v>
      </c>
      <c r="E36" s="1"/>
      <c r="F36" s="29"/>
      <c r="G36" s="3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6"/>
      <c r="AE36" s="6"/>
      <c r="AF36" s="75">
        <f>ROUNDDOWN(Z35,-3)</f>
        <v>0</v>
      </c>
      <c r="AG36" s="75"/>
      <c r="AH36" s="75"/>
      <c r="AI36" s="75"/>
      <c r="AJ36" s="75"/>
      <c r="AK36" s="4"/>
      <c r="AL36" s="27">
        <v>6.5</v>
      </c>
    </row>
    <row r="37" spans="1:49" ht="14.1" customHeight="1" x14ac:dyDescent="0.2">
      <c r="A37" s="1"/>
      <c r="B37" s="1"/>
      <c r="C37" s="1"/>
      <c r="D37" s="1"/>
      <c r="E37" s="1"/>
      <c r="F37" s="29"/>
      <c r="G37" s="15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4"/>
      <c r="AL37" s="27">
        <v>7</v>
      </c>
    </row>
    <row r="38" spans="1:49" ht="14.1" customHeight="1" x14ac:dyDescent="0.2">
      <c r="C38" s="2">
        <v>2</v>
      </c>
      <c r="D38" s="2" t="s">
        <v>29</v>
      </c>
      <c r="E38" s="1"/>
      <c r="F38" s="1"/>
      <c r="G38" s="3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4"/>
      <c r="AL38" s="27">
        <v>7.5</v>
      </c>
    </row>
    <row r="39" spans="1:49" ht="14.1" customHeight="1" x14ac:dyDescent="0.2">
      <c r="A39" s="1"/>
      <c r="C39" s="1"/>
      <c r="D39" s="1" t="s">
        <v>30</v>
      </c>
      <c r="E39" s="1"/>
      <c r="F39" s="1"/>
      <c r="G39" s="32"/>
      <c r="J39" s="69" t="str">
        <f>IF(T34=0,"",IF(T34&lt;=AL48,D47,ROUNDUP(Z39/T34,6)))</f>
        <v/>
      </c>
      <c r="K39" s="69"/>
      <c r="L39" s="69"/>
      <c r="M39" s="33" t="s">
        <v>31</v>
      </c>
      <c r="N39" s="1" t="s">
        <v>48</v>
      </c>
      <c r="O39" s="13"/>
      <c r="W39" s="6"/>
      <c r="X39" s="6"/>
      <c r="Y39" s="6"/>
      <c r="Z39" s="65">
        <f>IF(T34&lt;=AL48,(T34*D47),((T34-AL48)*D48)+(AL48*D47))</f>
        <v>0</v>
      </c>
      <c r="AA39" s="65"/>
      <c r="AB39" s="65"/>
      <c r="AC39" s="65"/>
      <c r="AD39" s="65"/>
      <c r="AE39" s="13"/>
      <c r="AF39" s="13"/>
      <c r="AG39" s="13"/>
      <c r="AH39" s="13"/>
      <c r="AI39" s="13"/>
      <c r="AJ39" s="13"/>
      <c r="AK39" s="4"/>
      <c r="AL39" s="27">
        <v>8</v>
      </c>
    </row>
    <row r="40" spans="1:49" ht="14.1" customHeight="1" x14ac:dyDescent="0.2">
      <c r="A40" s="1"/>
      <c r="B40" s="1"/>
      <c r="C40" s="1"/>
      <c r="D40" s="1" t="s">
        <v>32</v>
      </c>
      <c r="E40" s="1"/>
      <c r="F40" s="1"/>
      <c r="G40" s="3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6"/>
      <c r="X40" s="6"/>
      <c r="Y40" s="6"/>
      <c r="Z40" s="66">
        <f>IF(AG22-AG21=0,0,IF(AG22&gt;AG21,0,IF(AG20="",WW,IF(AG21="",0,IF(AG20="nein",0,(-Z39/(AG21+2)*AG22))))))</f>
        <v>0</v>
      </c>
      <c r="AA40" s="66"/>
      <c r="AB40" s="66"/>
      <c r="AC40" s="66"/>
      <c r="AD40" s="66"/>
      <c r="AE40" s="33" t="str">
        <f>IF(AG20="nein","","2)")</f>
        <v/>
      </c>
      <c r="AF40" s="13"/>
      <c r="AG40" s="13"/>
      <c r="AH40" s="13"/>
      <c r="AI40" s="13"/>
      <c r="AJ40" s="13"/>
      <c r="AK40" s="34"/>
      <c r="AL40" s="27">
        <v>8.5</v>
      </c>
    </row>
    <row r="41" spans="1:49" ht="14.1" customHeight="1" x14ac:dyDescent="0.2">
      <c r="A41" s="1"/>
      <c r="B41" s="23"/>
      <c r="C41" s="23"/>
      <c r="D41" s="23" t="s">
        <v>51</v>
      </c>
      <c r="E41" s="1"/>
      <c r="F41" s="1"/>
      <c r="G41" s="3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6"/>
      <c r="X41" s="6"/>
      <c r="Y41" s="6"/>
      <c r="Z41" s="67">
        <f>SUM(Z39:AD40)</f>
        <v>0</v>
      </c>
      <c r="AA41" s="67"/>
      <c r="AB41" s="67"/>
      <c r="AC41" s="67"/>
      <c r="AD41" s="67"/>
      <c r="AE41" s="13"/>
      <c r="AF41" s="13"/>
      <c r="AG41" s="13"/>
      <c r="AH41" s="13"/>
      <c r="AI41" s="13"/>
      <c r="AJ41" s="13"/>
      <c r="AK41" s="4"/>
      <c r="AL41" s="27">
        <v>9</v>
      </c>
    </row>
    <row r="42" spans="1:49" ht="14.1" customHeight="1" x14ac:dyDescent="0.2">
      <c r="D42" s="1" t="s">
        <v>33</v>
      </c>
      <c r="E42" s="68">
        <v>0.4</v>
      </c>
      <c r="F42" s="68"/>
      <c r="G42" s="1" t="s">
        <v>34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W42" s="6"/>
      <c r="X42" s="6"/>
      <c r="Y42" s="6"/>
      <c r="Z42" s="66">
        <f>IF(AG24="nein",(ROUNDDOWN((-Z41*E42),0)),0)</f>
        <v>0</v>
      </c>
      <c r="AA42" s="66"/>
      <c r="AB42" s="66"/>
      <c r="AC42" s="66"/>
      <c r="AD42" s="66"/>
      <c r="AE42" s="33" t="str">
        <f>IF(AG24="nein","","3)")</f>
        <v/>
      </c>
      <c r="AF42" s="13"/>
      <c r="AG42" s="13"/>
      <c r="AH42" s="13"/>
      <c r="AI42" s="13"/>
      <c r="AJ42" s="13"/>
      <c r="AK42" s="4"/>
      <c r="AL42" s="27">
        <v>9.5</v>
      </c>
      <c r="AW42" s="44"/>
    </row>
    <row r="43" spans="1:49" ht="14.1" customHeight="1" x14ac:dyDescent="0.2">
      <c r="A43" s="1"/>
      <c r="C43" s="1"/>
      <c r="D43" s="1" t="s">
        <v>35</v>
      </c>
      <c r="E43" s="1"/>
      <c r="F43" s="1"/>
      <c r="G43" s="4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6"/>
      <c r="X43" s="6"/>
      <c r="Y43" s="6"/>
      <c r="Z43" s="67">
        <f>SUM(Z41:AD42)</f>
        <v>0</v>
      </c>
      <c r="AA43" s="67"/>
      <c r="AB43" s="67"/>
      <c r="AC43" s="67"/>
      <c r="AD43" s="67"/>
      <c r="AE43" s="13"/>
      <c r="AF43" s="6"/>
      <c r="AK43" s="4"/>
      <c r="AL43" s="27">
        <v>10</v>
      </c>
    </row>
    <row r="44" spans="1:49" ht="14.1" customHeight="1" x14ac:dyDescent="0.2">
      <c r="A44" s="1"/>
      <c r="C44" s="1"/>
      <c r="D44" s="2" t="s">
        <v>36</v>
      </c>
      <c r="E44" s="1"/>
      <c r="F44" s="1"/>
      <c r="G44" s="35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6"/>
      <c r="AE44" s="6"/>
      <c r="AF44" s="75">
        <f>ROUNDDOWN(Z43,-2)</f>
        <v>0</v>
      </c>
      <c r="AG44" s="75"/>
      <c r="AH44" s="75"/>
      <c r="AI44" s="75"/>
      <c r="AJ44" s="75"/>
      <c r="AK44" s="4"/>
      <c r="AL44" s="27">
        <v>10.5</v>
      </c>
    </row>
    <row r="45" spans="1:49" ht="14.1" customHeight="1" x14ac:dyDescent="0.2">
      <c r="A45" s="1"/>
      <c r="B45" s="2"/>
      <c r="C45" s="1"/>
      <c r="D45" s="1"/>
      <c r="E45" s="1"/>
      <c r="F45" s="1"/>
      <c r="G45" s="35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50"/>
      <c r="AE45" s="50"/>
      <c r="AF45" s="50"/>
      <c r="AG45" s="50"/>
      <c r="AH45" s="50"/>
      <c r="AI45" s="50"/>
      <c r="AJ45" s="13"/>
      <c r="AK45" s="4"/>
      <c r="AL45" s="27">
        <v>11</v>
      </c>
    </row>
    <row r="46" spans="1:49" ht="14.1" customHeight="1" x14ac:dyDescent="0.2">
      <c r="B46" s="1"/>
      <c r="C46" s="1"/>
      <c r="D46" s="1"/>
      <c r="E46" s="1"/>
      <c r="F46" s="1"/>
      <c r="G46" s="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4"/>
      <c r="AL46" s="27">
        <v>11.5</v>
      </c>
    </row>
    <row r="47" spans="1:49" ht="14.1" customHeight="1" x14ac:dyDescent="0.2">
      <c r="C47" s="51" t="s">
        <v>31</v>
      </c>
      <c r="D47" s="72">
        <v>0.05</v>
      </c>
      <c r="E47" s="72"/>
      <c r="F47" s="35" t="s">
        <v>52</v>
      </c>
      <c r="G47" s="35"/>
      <c r="H47" s="13"/>
      <c r="I47" s="13"/>
      <c r="J47" s="13"/>
      <c r="K47" s="13"/>
      <c r="L47" s="13"/>
      <c r="M47" s="13"/>
      <c r="N47" s="13"/>
      <c r="O47" s="13"/>
      <c r="P47" s="13"/>
      <c r="R47" s="36"/>
      <c r="S47" s="36"/>
      <c r="T47" s="36"/>
      <c r="U47" s="36"/>
      <c r="V47" s="36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4"/>
      <c r="AL47" s="27">
        <v>12</v>
      </c>
    </row>
    <row r="48" spans="1:49" ht="14.1" customHeight="1" x14ac:dyDescent="0.2">
      <c r="C48" s="28"/>
      <c r="D48" s="73">
        <v>0.02</v>
      </c>
      <c r="E48" s="73"/>
      <c r="F48" s="37" t="s">
        <v>49</v>
      </c>
      <c r="G48" s="38"/>
      <c r="H48" s="38"/>
      <c r="I48" s="38"/>
      <c r="J48" s="38"/>
      <c r="K48" s="38"/>
      <c r="L48" s="38"/>
      <c r="M48" s="38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4"/>
      <c r="AL48" s="55">
        <v>750000</v>
      </c>
    </row>
    <row r="49" spans="1:38" ht="24" customHeight="1" x14ac:dyDescent="0.2">
      <c r="C49" s="52" t="str">
        <f>IF(AG20="nein","","2)")</f>
        <v/>
      </c>
      <c r="D49" s="70" t="str">
        <f>IF(AG20="ja","Für die Berechnung wird die Anzahl Zimmer plus 2 gerechnet, damit werden die übrigen Räume (Küche, Badezimmer, WC und Nebenräume wie Entrée, Estrich, Keller, Garage usw.) berücksichtigt.","")</f>
        <v/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6"/>
    </row>
    <row r="50" spans="1:38" ht="33.950000000000003" customHeight="1" x14ac:dyDescent="0.2">
      <c r="C50" s="52" t="str">
        <f>IF(AG24="nein","","3)")</f>
        <v/>
      </c>
      <c r="D50" s="70" t="str">
        <f>IF(AG24="ja","Der Einschlag von 40% auf dem steuerlichen Verkehrsmietwert (§ 6 Abs. 1 Verordnung zum Steuergesetz) kann nur bei Wohneigentum am Hauptwohnsitz gewährt werden. Bei Nutzniessung, Wohnrecht oder Ferienliegenschaft entfällt dieser Einschlag.","")</f>
        <v/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</row>
    <row r="51" spans="1:38" ht="14.25" customHeight="1" x14ac:dyDescent="0.2">
      <c r="A51" s="3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13"/>
      <c r="AK51" s="4"/>
    </row>
    <row r="52" spans="1:38" ht="14.25" customHeight="1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13"/>
      <c r="AK52" s="4"/>
    </row>
    <row r="53" spans="1:38" ht="14.25" customHeight="1" x14ac:dyDescent="0.2">
      <c r="A53" s="39"/>
      <c r="B53" s="6"/>
      <c r="C53" s="1"/>
      <c r="D53" s="71" t="s">
        <v>37</v>
      </c>
      <c r="E53" s="71"/>
      <c r="F53" s="74">
        <f ca="1">TODAY()</f>
        <v>41232</v>
      </c>
      <c r="G53" s="74"/>
      <c r="H53" s="74"/>
      <c r="I53" s="74"/>
      <c r="J53" s="74"/>
      <c r="K53" s="74"/>
      <c r="L53" s="63"/>
      <c r="M53" s="63"/>
      <c r="N53" s="63"/>
      <c r="O53" s="63"/>
      <c r="P53" s="63"/>
      <c r="Q53" s="63"/>
      <c r="R53" s="40"/>
      <c r="S53" s="40"/>
      <c r="T53" s="40"/>
      <c r="U53" s="40"/>
      <c r="AF53" s="40"/>
      <c r="AG53" s="40"/>
      <c r="AH53" s="40"/>
      <c r="AI53" s="40"/>
      <c r="AJ53" s="13"/>
      <c r="AK53" s="4"/>
    </row>
    <row r="54" spans="1:38" ht="14.25" customHeight="1" x14ac:dyDescent="0.2">
      <c r="A54" s="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13"/>
      <c r="S54" s="13"/>
      <c r="T54" s="13"/>
      <c r="U54" s="13"/>
      <c r="V54" s="13"/>
      <c r="W54" s="13"/>
      <c r="X54" s="13"/>
      <c r="Y54" s="13"/>
      <c r="Z54" s="13"/>
      <c r="AF54" s="13"/>
      <c r="AG54" s="13"/>
      <c r="AH54" s="13"/>
      <c r="AI54" s="13"/>
      <c r="AJ54" s="13"/>
      <c r="AK54" s="4"/>
      <c r="AL54" s="6"/>
    </row>
    <row r="55" spans="1:38" s="20" customFormat="1" ht="14.25" customHeight="1" x14ac:dyDescent="0.2">
      <c r="A55" s="1"/>
      <c r="B55" s="1"/>
      <c r="C55" s="1"/>
      <c r="D55" s="1"/>
      <c r="E55" s="1"/>
      <c r="F55" s="1"/>
      <c r="G55" s="1"/>
      <c r="H55" s="13"/>
      <c r="I55" s="13"/>
      <c r="J55" s="13"/>
      <c r="K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4"/>
    </row>
    <row r="56" spans="1:38" ht="14.25" customHeight="1" x14ac:dyDescent="0.2">
      <c r="A56" s="1"/>
      <c r="B56" s="1"/>
      <c r="C56" s="1"/>
      <c r="D56" s="1"/>
      <c r="E56" s="1"/>
      <c r="F56" s="1"/>
      <c r="G56" s="1"/>
      <c r="H56" s="13"/>
      <c r="I56" s="13"/>
      <c r="J56" s="13"/>
      <c r="K56" s="13"/>
      <c r="L56" s="20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4"/>
      <c r="AL56" s="6"/>
    </row>
    <row r="57" spans="1:38" ht="14.25" customHeight="1" x14ac:dyDescent="0.2">
      <c r="AL57" s="6"/>
    </row>
    <row r="58" spans="1:38" ht="14.25" customHeight="1" x14ac:dyDescent="0.2">
      <c r="AL58" s="6"/>
    </row>
    <row r="59" spans="1:38" x14ac:dyDescent="0.2">
      <c r="AL59" s="6"/>
    </row>
    <row r="60" spans="1:38" x14ac:dyDescent="0.2">
      <c r="AL60" s="6"/>
    </row>
    <row r="61" spans="1:38" x14ac:dyDescent="0.2">
      <c r="AL61" s="6"/>
    </row>
    <row r="62" spans="1:38" x14ac:dyDescent="0.2">
      <c r="AL62" s="6"/>
    </row>
    <row r="63" spans="1:38" x14ac:dyDescent="0.2">
      <c r="AL63" s="6"/>
    </row>
    <row r="64" spans="1:38" x14ac:dyDescent="0.2">
      <c r="AL64" s="6"/>
    </row>
    <row r="65" spans="38:38" x14ac:dyDescent="0.2">
      <c r="AL65" s="6"/>
    </row>
    <row r="66" spans="38:38" x14ac:dyDescent="0.2">
      <c r="AL66" s="6"/>
    </row>
    <row r="67" spans="38:38" x14ac:dyDescent="0.2">
      <c r="AL67" s="6"/>
    </row>
    <row r="68" spans="38:38" x14ac:dyDescent="0.2">
      <c r="AL68" s="6"/>
    </row>
    <row r="69" spans="38:38" x14ac:dyDescent="0.2">
      <c r="AL69" s="6"/>
    </row>
    <row r="70" spans="38:38" x14ac:dyDescent="0.2">
      <c r="AL70" s="6"/>
    </row>
    <row r="71" spans="38:38" x14ac:dyDescent="0.2">
      <c r="AL71" s="6"/>
    </row>
    <row r="72" spans="38:38" x14ac:dyDescent="0.2">
      <c r="AL72" s="6"/>
    </row>
    <row r="73" spans="38:38" x14ac:dyDescent="0.2">
      <c r="AL73" s="6"/>
    </row>
    <row r="74" spans="38:38" x14ac:dyDescent="0.2">
      <c r="AL74" s="6"/>
    </row>
    <row r="75" spans="38:38" x14ac:dyDescent="0.2">
      <c r="AL75" s="6"/>
    </row>
    <row r="76" spans="38:38" x14ac:dyDescent="0.2">
      <c r="AL76" s="6"/>
    </row>
    <row r="77" spans="38:38" x14ac:dyDescent="0.2">
      <c r="AL77" s="6"/>
    </row>
    <row r="78" spans="38:38" x14ac:dyDescent="0.2">
      <c r="AL78" s="6"/>
    </row>
  </sheetData>
  <sheetProtection sheet="1" objects="1" scenarios="1" selectLockedCells="1"/>
  <mergeCells count="46">
    <mergeCell ref="AB4:AC4"/>
    <mergeCell ref="AB8:AF8"/>
    <mergeCell ref="AB9:AF9"/>
    <mergeCell ref="AB10:AK10"/>
    <mergeCell ref="D10:N10"/>
    <mergeCell ref="AG22:AH22"/>
    <mergeCell ref="D11:N11"/>
    <mergeCell ref="D12:N12"/>
    <mergeCell ref="D13:N13"/>
    <mergeCell ref="AB14:AK14"/>
    <mergeCell ref="D14:N14"/>
    <mergeCell ref="AB15:AK15"/>
    <mergeCell ref="AG20:AH20"/>
    <mergeCell ref="AG21:AH21"/>
    <mergeCell ref="AB12:AF12"/>
    <mergeCell ref="AB13:AF13"/>
    <mergeCell ref="AB16:AF16"/>
    <mergeCell ref="V17:AK17"/>
    <mergeCell ref="AB11:AF11"/>
    <mergeCell ref="E34:F34"/>
    <mergeCell ref="Z34:AD34"/>
    <mergeCell ref="Z35:AD35"/>
    <mergeCell ref="V24:AE24"/>
    <mergeCell ref="AF36:AJ36"/>
    <mergeCell ref="T32:X32"/>
    <mergeCell ref="T33:X33"/>
    <mergeCell ref="AG24:AH24"/>
    <mergeCell ref="Z31:AD31"/>
    <mergeCell ref="E32:F32"/>
    <mergeCell ref="Z32:AD32"/>
    <mergeCell ref="Z33:AD33"/>
    <mergeCell ref="T34:X34"/>
    <mergeCell ref="D50:AK50"/>
    <mergeCell ref="D53:E53"/>
    <mergeCell ref="Z43:AD43"/>
    <mergeCell ref="D47:E47"/>
    <mergeCell ref="D48:E48"/>
    <mergeCell ref="D49:AK49"/>
    <mergeCell ref="F53:K53"/>
    <mergeCell ref="AF44:AJ44"/>
    <mergeCell ref="Z39:AD39"/>
    <mergeCell ref="Z40:AD40"/>
    <mergeCell ref="Z41:AD41"/>
    <mergeCell ref="E42:F42"/>
    <mergeCell ref="Z42:AD42"/>
    <mergeCell ref="J39:L39"/>
  </mergeCells>
  <dataValidations count="3">
    <dataValidation type="list" allowBlank="1" showInputMessage="1" showErrorMessage="1" errorTitle="Auswahl treffen" error="Der eingegebene Wert ist ungültig. Treffen Sie die richtige Auswahl!" sqref="AG20:AH20 AG24:AH24">
      <formula1>$AL$21:$AL$22</formula1>
    </dataValidation>
    <dataValidation type="list" allowBlank="1" showInputMessage="1" showErrorMessage="1" sqref="AB9:AF9">
      <formula1>$AL$8:$AL$19</formula1>
    </dataValidation>
    <dataValidation type="list" allowBlank="1" showInputMessage="1" showErrorMessage="1" sqref="AG21:AH22">
      <formula1>$AL$23:$AL$47</formula1>
    </dataValidation>
  </dataValidations>
  <printOptions horizontalCentered="1" verticalCentered="1"/>
  <pageMargins left="0.19685039370078741" right="0.19685039370078741" top="0.19685039370078741" bottom="0.31496062992125984" header="0" footer="0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StWE</vt:lpstr>
      <vt:lpstr>StWE!Druckbereich</vt:lpstr>
      <vt:lpstr>StWE!Gesamt</vt:lpstr>
      <vt:lpstr>StWE!Geschäftlich</vt:lpstr>
      <vt:lpstr>StWE!WRNN</vt:lpstr>
    </vt:vector>
  </TitlesOfParts>
  <Company>Kanton Zug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Ricchello</dc:creator>
  <cp:lastModifiedBy>Massimo Ricchello</cp:lastModifiedBy>
  <cp:lastPrinted>2012-11-15T07:12:51Z</cp:lastPrinted>
  <dcterms:created xsi:type="dcterms:W3CDTF">2012-10-09T07:44:48Z</dcterms:created>
  <dcterms:modified xsi:type="dcterms:W3CDTF">2012-11-19T09:13:57Z</dcterms:modified>
</cp:coreProperties>
</file>