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O:\3.7 Programm-Grundlage\Unterlagen BLW\7 Neue VO-Änderungen auf Folgejahr\"/>
    </mc:Choice>
  </mc:AlternateContent>
  <xr:revisionPtr revIDLastSave="0" documentId="8_{90038613-C501-40B1-939D-5358959FD47A}" xr6:coauthVersionLast="36" xr6:coauthVersionMax="36" xr10:uidLastSave="{00000000-0000-0000-0000-000000000000}"/>
  <bookViews>
    <workbookView xWindow="0" yWindow="0" windowWidth="28800" windowHeight="12270" xr2:uid="{00000000-000D-0000-FFFF-FFFF00000000}"/>
  </bookViews>
  <sheets>
    <sheet name="Vergleich und Massnahmen" sheetId="6" r:id="rId1"/>
    <sheet name="texte" sheetId="7" state="hidden" r:id="rId2"/>
  </sheets>
  <definedNames>
    <definedName name="_xlnm.Print_Area" localSheetId="0">'Vergleich und Massnahmen'!$B$1:$V$141</definedName>
    <definedName name="_xlnm.Print_Titles" localSheetId="0">'Vergleich und Massnahmen'!$1:$2</definedName>
    <definedName name="eps">0.5</definedName>
    <definedName name="Hi_La_Alp_üZ_üS">#REF!,#REF!,#REF!</definedName>
    <definedName name="ID">"nicht identifiziert"</definedName>
    <definedName name="KlickAnbaumeth">#REF!</definedName>
    <definedName name="KlickZonenEintlg">#REF!</definedName>
    <definedName name="RGVE">#REF!,#REF!,#REF!,#REF!</definedName>
    <definedName name="Ri_Pf_Bi_MZ_MS">#REF!,#REF!,#REF!,#REF!,#REF!</definedName>
    <definedName name="TS_Ertrag">""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3" i="6" l="1"/>
  <c r="A85" i="7"/>
  <c r="L103" i="6" s="1"/>
  <c r="A64" i="7"/>
  <c r="L79" i="6" s="1"/>
  <c r="A16" i="7" l="1"/>
  <c r="M1" i="6" s="1"/>
  <c r="A107" i="7" l="1"/>
  <c r="L125" i="6" s="1"/>
  <c r="A108" i="7"/>
  <c r="O125" i="6" s="1"/>
  <c r="A104" i="7"/>
  <c r="O122" i="6" s="1"/>
  <c r="A103" i="7"/>
  <c r="L122" i="6" s="1"/>
  <c r="A118" i="7" l="1"/>
  <c r="C3" i="7" s="1"/>
  <c r="A117" i="7"/>
  <c r="C2" i="7" s="1"/>
  <c r="J109" i="6" l="1"/>
  <c r="J97" i="6"/>
  <c r="J96" i="6"/>
  <c r="J95" i="6"/>
  <c r="J94" i="6"/>
  <c r="J91" i="6"/>
  <c r="J89" i="6"/>
  <c r="J86" i="6"/>
  <c r="J78" i="6"/>
  <c r="J77" i="6"/>
  <c r="J76" i="6"/>
  <c r="J18" i="6"/>
  <c r="J17" i="6"/>
  <c r="A43" i="7" l="1"/>
  <c r="M47" i="6" s="1"/>
  <c r="A44" i="7"/>
  <c r="O47" i="6" s="1"/>
  <c r="A45" i="7"/>
  <c r="I47" i="6" s="1"/>
  <c r="C47" i="6" l="1"/>
  <c r="E47" i="6"/>
  <c r="A52" i="7" l="1"/>
  <c r="L68" i="6" s="1"/>
  <c r="A53" i="7"/>
  <c r="L69" i="6" s="1"/>
  <c r="A54" i="7"/>
  <c r="L70" i="6" s="1"/>
  <c r="B69" i="6" l="1"/>
  <c r="B68" i="6"/>
  <c r="B70" i="6"/>
  <c r="A75" i="7"/>
  <c r="L93" i="6" s="1"/>
  <c r="A95" i="7"/>
  <c r="L113" i="6" s="1"/>
  <c r="A96" i="7"/>
  <c r="L114" i="6" s="1"/>
  <c r="A97" i="7"/>
  <c r="L115" i="6" s="1"/>
  <c r="A98" i="7"/>
  <c r="L116" i="6" s="1"/>
  <c r="A99" i="7"/>
  <c r="L117" i="6" s="1"/>
  <c r="A100" i="7"/>
  <c r="L118" i="6" s="1"/>
  <c r="A101" i="7"/>
  <c r="L120" i="6" s="1"/>
  <c r="A102" i="7"/>
  <c r="L121" i="6" s="1"/>
  <c r="A105" i="7"/>
  <c r="M123" i="6" s="1"/>
  <c r="A106" i="7"/>
  <c r="L124" i="6" s="1"/>
  <c r="A109" i="7"/>
  <c r="L128" i="6" s="1"/>
  <c r="A110" i="7"/>
  <c r="A111" i="7"/>
  <c r="A112" i="7"/>
  <c r="B133" i="6" s="1"/>
  <c r="A113" i="7"/>
  <c r="B135" i="6" s="1"/>
  <c r="A114" i="7"/>
  <c r="B138" i="6" s="1"/>
  <c r="A115" i="7"/>
  <c r="A59" i="7"/>
  <c r="B76" i="6" s="1"/>
  <c r="A19" i="7"/>
  <c r="B5" i="6" s="1"/>
  <c r="A17" i="7"/>
  <c r="B3" i="6" s="1"/>
  <c r="A18" i="7"/>
  <c r="B4" i="6" s="1"/>
  <c r="A20" i="7"/>
  <c r="B6" i="6" s="1"/>
  <c r="A21" i="7"/>
  <c r="B7" i="6" s="1"/>
  <c r="A22" i="7"/>
  <c r="B9" i="6" s="1"/>
  <c r="A23" i="7"/>
  <c r="B10" i="6" s="1"/>
  <c r="A24" i="7"/>
  <c r="L10" i="6" s="1"/>
  <c r="A25" i="7"/>
  <c r="A26" i="7"/>
  <c r="L11" i="6" s="1"/>
  <c r="A27" i="7"/>
  <c r="F12" i="6" s="1"/>
  <c r="A28" i="7"/>
  <c r="L12" i="6" s="1"/>
  <c r="A29" i="7"/>
  <c r="L15" i="6" s="1"/>
  <c r="A30" i="7"/>
  <c r="D15" i="6" s="1"/>
  <c r="A31" i="7"/>
  <c r="L16" i="6" s="1"/>
  <c r="A32" i="7"/>
  <c r="B37" i="6" s="1"/>
  <c r="A33" i="7"/>
  <c r="B43" i="6" s="1"/>
  <c r="A34" i="7"/>
  <c r="A35" i="7"/>
  <c r="B40" i="6" s="1"/>
  <c r="A36" i="7"/>
  <c r="L21" i="6" s="1"/>
  <c r="A37" i="7"/>
  <c r="L26" i="6" s="1"/>
  <c r="A38" i="7"/>
  <c r="B31" i="6" s="1"/>
  <c r="A39" i="7"/>
  <c r="L36" i="6" s="1"/>
  <c r="A40" i="7"/>
  <c r="L41" i="6" s="1"/>
  <c r="A41" i="7"/>
  <c r="B45" i="6" s="1"/>
  <c r="A42" i="7"/>
  <c r="L46" i="6" s="1"/>
  <c r="A46" i="7"/>
  <c r="B54" i="6" s="1"/>
  <c r="A47" i="7"/>
  <c r="L55" i="6" s="1"/>
  <c r="A48" i="7"/>
  <c r="L58" i="6" s="1"/>
  <c r="A49" i="7"/>
  <c r="L63" i="6" s="1"/>
  <c r="A50" i="7"/>
  <c r="A51" i="7"/>
  <c r="A55" i="7"/>
  <c r="B72" i="6" s="1"/>
  <c r="A56" i="7"/>
  <c r="L74" i="6" s="1"/>
  <c r="A57" i="7"/>
  <c r="B75" i="6" s="1"/>
  <c r="A58" i="7"/>
  <c r="L75" i="6" s="1"/>
  <c r="A60" i="7"/>
  <c r="P76" i="6" s="1"/>
  <c r="A61" i="7"/>
  <c r="B77" i="6" s="1"/>
  <c r="A62" i="7"/>
  <c r="B78" i="6" s="1"/>
  <c r="A63" i="7"/>
  <c r="L78" i="6" s="1"/>
  <c r="A65" i="7"/>
  <c r="L80" i="6" s="1"/>
  <c r="A66" i="7"/>
  <c r="L82" i="6" s="1"/>
  <c r="A67" i="7"/>
  <c r="L85" i="6" s="1"/>
  <c r="A68" i="7"/>
  <c r="B86" i="6" s="1"/>
  <c r="A69" i="7"/>
  <c r="L86" i="6" s="1"/>
  <c r="A70" i="7"/>
  <c r="L87" i="6" s="1"/>
  <c r="A71" i="7"/>
  <c r="L88" i="6" s="1"/>
  <c r="A72" i="7"/>
  <c r="B89" i="6" s="1"/>
  <c r="A73" i="7"/>
  <c r="B91" i="6" s="1"/>
  <c r="A74" i="7"/>
  <c r="B93" i="6" s="1"/>
  <c r="A76" i="7"/>
  <c r="B94" i="6" s="1"/>
  <c r="A77" i="7"/>
  <c r="L94" i="6" s="1"/>
  <c r="A78" i="7"/>
  <c r="B95" i="6" s="1"/>
  <c r="A79" i="7"/>
  <c r="L95" i="6" s="1"/>
  <c r="A80" i="7"/>
  <c r="B96" i="6" s="1"/>
  <c r="A81" i="7"/>
  <c r="B97" i="6" s="1"/>
  <c r="A82" i="7"/>
  <c r="L98" i="6" s="1"/>
  <c r="A83" i="7"/>
  <c r="L101" i="6" s="1"/>
  <c r="A84" i="7"/>
  <c r="L102" i="6" s="1"/>
  <c r="A86" i="7"/>
  <c r="P103" i="6" s="1"/>
  <c r="A87" i="7"/>
  <c r="L105" i="6" s="1"/>
  <c r="A88" i="7"/>
  <c r="B108" i="6" s="1"/>
  <c r="A89" i="7"/>
  <c r="B109" i="6" s="1"/>
  <c r="A90" i="7"/>
  <c r="P118" i="6" s="1"/>
  <c r="A91" i="7"/>
  <c r="L109" i="6" s="1"/>
  <c r="A92" i="7"/>
  <c r="L110" i="6" s="1"/>
  <c r="A93" i="7"/>
  <c r="L111" i="6" s="1"/>
  <c r="A94" i="7"/>
  <c r="L112" i="6" s="1"/>
  <c r="A116" i="7"/>
  <c r="V10" i="6" l="1"/>
  <c r="V73" i="6"/>
  <c r="L44" i="6"/>
  <c r="B34" i="6"/>
  <c r="M126" i="6"/>
  <c r="B73" i="6"/>
  <c r="B134" i="6"/>
  <c r="L62" i="6"/>
  <c r="B58" i="6"/>
  <c r="B61" i="6"/>
  <c r="B85" i="6"/>
  <c r="F135" i="6"/>
  <c r="B62" i="6"/>
  <c r="P115" i="6"/>
  <c r="L138" i="6"/>
  <c r="P117" i="6"/>
  <c r="L43" i="6"/>
  <c r="L61" i="6"/>
  <c r="L73" i="6"/>
  <c r="F109" i="6"/>
  <c r="P116" i="6"/>
  <c r="L134" i="6"/>
  <c r="L108" i="6"/>
  <c r="P114" i="6"/>
  <c r="B74" i="6"/>
  <c r="B136" i="6"/>
  <c r="B11" i="6"/>
  <c r="B59" i="6"/>
  <c r="B63" i="6"/>
  <c r="P110" i="6"/>
  <c r="P113" i="6"/>
  <c r="B128" i="6"/>
  <c r="B18" i="6"/>
  <c r="L59" i="6"/>
  <c r="P126" i="6"/>
  <c r="P112" i="6"/>
  <c r="L136" i="6"/>
  <c r="L29" i="6"/>
  <c r="B60" i="6"/>
  <c r="B82" i="6"/>
  <c r="P123" i="6"/>
  <c r="P111" i="6"/>
  <c r="L39" i="6"/>
  <c r="L60" i="6"/>
  <c r="B98" i="6"/>
  <c r="B38" i="6"/>
  <c r="L23" i="6"/>
  <c r="B29" i="6"/>
  <c r="L28" i="6"/>
  <c r="B33" i="6"/>
  <c r="F11" i="6"/>
  <c r="L33" i="6"/>
  <c r="B39" i="6"/>
  <c r="L38" i="6"/>
  <c r="L31" i="6"/>
  <c r="L18" i="6"/>
  <c r="B23" i="6"/>
  <c r="L45" i="6"/>
  <c r="L19" i="6"/>
  <c r="B28" i="6"/>
  <c r="L54" i="6"/>
  <c r="B16" i="6"/>
  <c r="B36" i="6"/>
  <c r="B55" i="6"/>
  <c r="B17" i="6"/>
  <c r="L22" i="6"/>
  <c r="L32" i="6"/>
  <c r="B22" i="6"/>
  <c r="B32" i="6"/>
  <c r="B21" i="6"/>
  <c r="B41" i="6"/>
  <c r="B12" i="6"/>
  <c r="B19" i="6"/>
  <c r="L24" i="6"/>
  <c r="L34" i="6"/>
  <c r="B24" i="6"/>
  <c r="B26" i="6"/>
  <c r="B42" i="6"/>
  <c r="B46" i="6"/>
  <c r="L42" i="6"/>
  <c r="B15" i="6"/>
  <c r="B20" i="6"/>
  <c r="L25" i="6"/>
  <c r="L35" i="6"/>
  <c r="B25" i="6"/>
  <c r="B35" i="6"/>
  <c r="L17" i="6"/>
  <c r="L27" i="6"/>
  <c r="L37" i="6"/>
  <c r="B27" i="6"/>
  <c r="B44" i="6"/>
  <c r="L20" i="6"/>
  <c r="L30" i="6"/>
  <c r="L40" i="6"/>
  <c r="B30" i="6"/>
  <c r="A15" i="7"/>
  <c r="P4" i="6" s="1"/>
  <c r="A14" i="7"/>
  <c r="O49" i="6" l="1"/>
  <c r="O50" i="6" s="1"/>
  <c r="O51" i="6" s="1"/>
  <c r="O52" i="6" s="1"/>
  <c r="O53" i="6" s="1"/>
  <c r="R126" i="6"/>
  <c r="T126" i="6" s="1"/>
  <c r="S53" i="6"/>
  <c r="S52" i="6"/>
  <c r="S51" i="6"/>
  <c r="S50" i="6"/>
  <c r="S49" i="6"/>
  <c r="S48" i="6"/>
  <c r="I53" i="6"/>
  <c r="I52" i="6"/>
  <c r="I51" i="6"/>
  <c r="I50" i="6"/>
  <c r="I49" i="6"/>
  <c r="I48" i="6"/>
  <c r="R22" i="6"/>
  <c r="R27" i="6" s="1"/>
  <c r="R32" i="6" s="1"/>
  <c r="R37" i="6" s="1"/>
  <c r="R42" i="6" s="1"/>
  <c r="R23" i="6"/>
  <c r="R28" i="6" s="1"/>
  <c r="R33" i="6" s="1"/>
  <c r="R38" i="6" s="1"/>
  <c r="R43" i="6" s="1"/>
  <c r="R45" i="6" s="1"/>
  <c r="O12" i="6"/>
  <c r="H23" i="6"/>
  <c r="H22" i="6"/>
  <c r="H70" i="6"/>
  <c r="H68" i="6"/>
  <c r="H69" i="6" s="1"/>
  <c r="E49" i="6"/>
  <c r="E50" i="6" s="1"/>
  <c r="E51" i="6" s="1"/>
  <c r="E52" i="6" s="1"/>
  <c r="E53" i="6" s="1"/>
  <c r="AH48" i="6"/>
  <c r="AG48" i="6"/>
  <c r="AE49" i="6"/>
  <c r="AF49" i="6" s="1"/>
  <c r="AH49" i="6" s="1"/>
  <c r="O11" i="6"/>
  <c r="O45" i="6"/>
  <c r="O40" i="6"/>
  <c r="O39" i="6"/>
  <c r="O35" i="6"/>
  <c r="O34" i="6"/>
  <c r="O30" i="6"/>
  <c r="O29" i="6"/>
  <c r="O25" i="6"/>
  <c r="O24" i="6"/>
  <c r="O20" i="6"/>
  <c r="O19" i="6"/>
  <c r="H27" i="6" l="1"/>
  <c r="H32" i="6" s="1"/>
  <c r="J22" i="6"/>
  <c r="H28" i="6"/>
  <c r="J23" i="6"/>
  <c r="H20" i="6"/>
  <c r="E59" i="6"/>
  <c r="J59" i="6" s="1"/>
  <c r="E60" i="6"/>
  <c r="J60" i="6" s="1"/>
  <c r="E61" i="6"/>
  <c r="J61" i="6" s="1"/>
  <c r="E62" i="6"/>
  <c r="J62" i="6" s="1"/>
  <c r="H19" i="6"/>
  <c r="J19" i="6" s="1"/>
  <c r="R70" i="6"/>
  <c r="R19" i="6" s="1"/>
  <c r="B48" i="6"/>
  <c r="L48" i="6" s="1"/>
  <c r="T45" i="6"/>
  <c r="AE50" i="6"/>
  <c r="AG49" i="6"/>
  <c r="B49" i="6" s="1"/>
  <c r="L49" i="6" s="1"/>
  <c r="O43" i="6"/>
  <c r="O42" i="6"/>
  <c r="O22" i="6"/>
  <c r="O23" i="6"/>
  <c r="O27" i="6"/>
  <c r="O28" i="6"/>
  <c r="O32" i="6"/>
  <c r="O33" i="6"/>
  <c r="O37" i="6"/>
  <c r="O38" i="6"/>
  <c r="O17" i="6"/>
  <c r="O136" i="6"/>
  <c r="T136" i="6" s="1"/>
  <c r="T138" i="6" s="1"/>
  <c r="E136" i="6"/>
  <c r="R123" i="6"/>
  <c r="T123" i="6" s="1"/>
  <c r="J128" i="6"/>
  <c r="T111" i="6"/>
  <c r="T112" i="6"/>
  <c r="T113" i="6"/>
  <c r="T114" i="6"/>
  <c r="T115" i="6"/>
  <c r="T116" i="6"/>
  <c r="T117" i="6"/>
  <c r="T118" i="6"/>
  <c r="T110" i="6"/>
  <c r="T78" i="6"/>
  <c r="J27" i="6" l="1"/>
  <c r="H33" i="6"/>
  <c r="J28" i="6"/>
  <c r="H37" i="6"/>
  <c r="J32" i="6"/>
  <c r="J136" i="6"/>
  <c r="J138" i="6" s="1"/>
  <c r="V138" i="6" s="1"/>
  <c r="H25" i="6"/>
  <c r="J25" i="6" s="1"/>
  <c r="J20" i="6"/>
  <c r="O61" i="6"/>
  <c r="T61" i="6" s="1"/>
  <c r="O60" i="6"/>
  <c r="T60" i="6" s="1"/>
  <c r="O62" i="6"/>
  <c r="T62" i="6" s="1"/>
  <c r="O59" i="6"/>
  <c r="T59" i="6" s="1"/>
  <c r="R20" i="6"/>
  <c r="R25" i="6" s="1"/>
  <c r="R30" i="6" s="1"/>
  <c r="R35" i="6" s="1"/>
  <c r="R40" i="6" s="1"/>
  <c r="T40" i="6" s="1"/>
  <c r="R24" i="6"/>
  <c r="R29" i="6" s="1"/>
  <c r="R34" i="6" s="1"/>
  <c r="R39" i="6" s="1"/>
  <c r="T39" i="6" s="1"/>
  <c r="T19" i="6"/>
  <c r="J63" i="6"/>
  <c r="T17" i="6"/>
  <c r="R68" i="6"/>
  <c r="O76" i="6" s="1"/>
  <c r="H24" i="6"/>
  <c r="J24" i="6" s="1"/>
  <c r="T103" i="6"/>
  <c r="T105" i="6" s="1"/>
  <c r="V105" i="6" s="1"/>
  <c r="AF50" i="6"/>
  <c r="AH50" i="6" s="1"/>
  <c r="AG50" i="6"/>
  <c r="AE51" i="6"/>
  <c r="O18" i="6"/>
  <c r="T18" i="6" s="1"/>
  <c r="E46" i="6"/>
  <c r="T22" i="6"/>
  <c r="T42" i="6"/>
  <c r="T28" i="6"/>
  <c r="T43" i="6"/>
  <c r="T27" i="6"/>
  <c r="T38" i="6"/>
  <c r="T33" i="6"/>
  <c r="T32" i="6"/>
  <c r="T37" i="6"/>
  <c r="T23" i="6"/>
  <c r="T128" i="6"/>
  <c r="V128" i="6" s="1"/>
  <c r="J82" i="6"/>
  <c r="T95" i="6"/>
  <c r="T94" i="6"/>
  <c r="J98" i="6"/>
  <c r="T88" i="6"/>
  <c r="T87" i="6"/>
  <c r="H42" i="6" l="1"/>
  <c r="J42" i="6" s="1"/>
  <c r="J37" i="6"/>
  <c r="H38" i="6"/>
  <c r="J33" i="6"/>
  <c r="T76" i="6"/>
  <c r="T82" i="6" s="1"/>
  <c r="V82" i="6" s="1"/>
  <c r="H30" i="6"/>
  <c r="J30" i="6" s="1"/>
  <c r="T34" i="6"/>
  <c r="T29" i="6"/>
  <c r="T24" i="6"/>
  <c r="T20" i="6"/>
  <c r="T30" i="6"/>
  <c r="T25" i="6"/>
  <c r="R69" i="6"/>
  <c r="T35" i="6"/>
  <c r="H29" i="6"/>
  <c r="J29" i="6" s="1"/>
  <c r="O46" i="6"/>
  <c r="T63" i="6"/>
  <c r="V63" i="6" s="1"/>
  <c r="AE52" i="6"/>
  <c r="AG51" i="6"/>
  <c r="AF51" i="6"/>
  <c r="AH51" i="6" s="1"/>
  <c r="B50" i="6"/>
  <c r="L50" i="6" s="1"/>
  <c r="C48" i="6"/>
  <c r="T98" i="6"/>
  <c r="V98" i="6" s="1"/>
  <c r="H43" i="6" l="1"/>
  <c r="J38" i="6"/>
  <c r="H35" i="6"/>
  <c r="J35" i="6" s="1"/>
  <c r="M48" i="6"/>
  <c r="B51" i="6"/>
  <c r="L51" i="6" s="1"/>
  <c r="T46" i="6"/>
  <c r="P54" i="6" s="1"/>
  <c r="H34" i="6"/>
  <c r="J34" i="6" s="1"/>
  <c r="AE53" i="6"/>
  <c r="AG53" i="6" s="1"/>
  <c r="AF52" i="6"/>
  <c r="AH52" i="6" s="1"/>
  <c r="AG52" i="6"/>
  <c r="C49" i="6"/>
  <c r="H45" i="6" l="1"/>
  <c r="J45" i="6" s="1"/>
  <c r="J43" i="6"/>
  <c r="H40" i="6"/>
  <c r="J40" i="6" s="1"/>
  <c r="C50" i="6"/>
  <c r="M50" i="6" s="1"/>
  <c r="M49" i="6"/>
  <c r="H39" i="6"/>
  <c r="J39" i="6" s="1"/>
  <c r="B52" i="6"/>
  <c r="L52" i="6" s="1"/>
  <c r="B53" i="6"/>
  <c r="L53" i="6" s="1"/>
  <c r="C53" i="6"/>
  <c r="M53" i="6" s="1"/>
  <c r="J46" i="6" l="1"/>
  <c r="F54" i="6" s="1"/>
  <c r="C51" i="6"/>
  <c r="C52" i="6" s="1"/>
  <c r="M52" i="6" s="1"/>
  <c r="D54" i="6" l="1"/>
  <c r="J54" i="6" s="1"/>
  <c r="J55" i="6" s="1"/>
  <c r="M51" i="6"/>
  <c r="N54" i="6" s="1"/>
  <c r="T54" i="6" s="1"/>
  <c r="T55" i="6" s="1"/>
  <c r="V55" i="6" l="1"/>
  <c r="B66" i="6" s="1"/>
  <c r="B131" i="6" l="1"/>
  <c r="B141" i="6"/>
</calcChain>
</file>

<file path=xl/sharedStrings.xml><?xml version="1.0" encoding="utf-8"?>
<sst xmlns="http://schemas.openxmlformats.org/spreadsheetml/2006/main" count="577" uniqueCount="325">
  <si>
    <t>Zone de plaine</t>
  </si>
  <si>
    <t>ha</t>
  </si>
  <si>
    <t>Zone des collines</t>
  </si>
  <si>
    <t>Zone montagne 1</t>
  </si>
  <si>
    <t>Zone montagne 2</t>
  </si>
  <si>
    <t>Zone montagne 3</t>
  </si>
  <si>
    <t>UGB</t>
  </si>
  <si>
    <t>x</t>
  </si>
  <si>
    <t>=</t>
  </si>
  <si>
    <t>Vaches laitières</t>
  </si>
  <si>
    <t>Autres vaches</t>
  </si>
  <si>
    <t>Contribution de base</t>
  </si>
  <si>
    <t>Contribution à la production dans des conditions difficiles</t>
  </si>
  <si>
    <t>Autres contributions</t>
  </si>
  <si>
    <t>Contribution à la mise au pâturage</t>
  </si>
  <si>
    <t>Contribution extenso (céréales, tournesol, pois protéagineux, féverole, lupin, colza)</t>
  </si>
  <si>
    <t>Contribution pour le non-recours aux produits phytosanitaires en grandes cultures</t>
  </si>
  <si>
    <t>Contribution pour la réduction des herbicides sur les terres ouvertes</t>
  </si>
  <si>
    <t>Contribution pour le non-recours aux herbicides en grandes cultures</t>
  </si>
  <si>
    <t xml:space="preserve">   - Colza, betteraves, pdt</t>
  </si>
  <si>
    <t xml:space="preserve">   - Autres cultures</t>
  </si>
  <si>
    <t xml:space="preserve">   - Colza, pdt</t>
  </si>
  <si>
    <t xml:space="preserve">   - Autres TO</t>
  </si>
  <si>
    <t>Contribution pour la réduction des produits phytosanitaires dans les betteraves sucrières</t>
  </si>
  <si>
    <t xml:space="preserve">   - désherbage mécanique dès 4 feulles</t>
  </si>
  <si>
    <t xml:space="preserve">   - désherbage mécanique dès semis</t>
  </si>
  <si>
    <t xml:space="preserve">   - non-recours aux herbicides</t>
  </si>
  <si>
    <t>Contribution pour une couverture appropriée du sol</t>
  </si>
  <si>
    <t>Contribution pour des techniques culturales préservant le sol</t>
  </si>
  <si>
    <t xml:space="preserve">   - sous-litière</t>
  </si>
  <si>
    <t xml:space="preserve">   - semis en bande</t>
  </si>
  <si>
    <t xml:space="preserve">   - semis direct</t>
  </si>
  <si>
    <t xml:space="preserve">   - non-recours aux fongicides et insect.</t>
  </si>
  <si>
    <t xml:space="preserve">   - vaches laitières</t>
  </si>
  <si>
    <t xml:space="preserve">   - autres vaches</t>
  </si>
  <si>
    <t xml:space="preserve">   - animaux femelles &lt; 160 j.</t>
  </si>
  <si>
    <t xml:space="preserve">   - animaux femelles &gt;365 j.</t>
  </si>
  <si>
    <t xml:space="preserve">   - animaux femelles 160 à 365 j.</t>
  </si>
  <si>
    <t xml:space="preserve">   - animaux mâles &gt;730 j.</t>
  </si>
  <si>
    <t xml:space="preserve">   - animaux mâles 365 - 730 j.</t>
  </si>
  <si>
    <t xml:space="preserve">   - animaux mâles 160-365 j.</t>
  </si>
  <si>
    <t xml:space="preserve">   - animaux mâles y 160 j.</t>
  </si>
  <si>
    <t>SRPA+</t>
  </si>
  <si>
    <t>Nbre moyen vêlage</t>
  </si>
  <si>
    <t>Contribution supplémentaire pour le non-recours aux herbicides</t>
  </si>
  <si>
    <t>Total des mesures liées à la fertilités des sols</t>
  </si>
  <si>
    <t>Autres mesures liées à la production végétale</t>
  </si>
  <si>
    <t>Total des autres mesures liées à la production végétale</t>
  </si>
  <si>
    <t>Total des mesures liées à la production animale</t>
  </si>
  <si>
    <t>Contribution à la transition</t>
  </si>
  <si>
    <t>Total de la contribution à la transition</t>
  </si>
  <si>
    <t>Mesures liées à la fertilité des sol</t>
  </si>
  <si>
    <t>Mesures liées à l'utilisation de produits phytosanitaires</t>
  </si>
  <si>
    <t>Total des mesures liées à l'utilisation de produits phytos.</t>
  </si>
  <si>
    <t>Mesures liées à la production animale</t>
  </si>
  <si>
    <t>Quel sera l'impact des changements dans le calcul des contributions sur mon exploitation ?</t>
  </si>
  <si>
    <t>Situation actuelle : 2022</t>
  </si>
  <si>
    <t>Ecart</t>
  </si>
  <si>
    <t xml:space="preserve">   - SPB herbagères</t>
  </si>
  <si>
    <t>Total avant échelonnement</t>
  </si>
  <si>
    <t xml:space="preserve">   - Terres ouvertes &amp; cultures pérennes</t>
  </si>
  <si>
    <t xml:space="preserve">   - Prairies temporaires</t>
  </si>
  <si>
    <t xml:space="preserve">   - Surf. herb. permanentes hors SPB</t>
  </si>
  <si>
    <t>Surfaces à l'étranger exploitées par tradition</t>
  </si>
  <si>
    <t>Nbre d'exploitations</t>
  </si>
  <si>
    <t>Seuil max.</t>
  </si>
  <si>
    <t>Seuil inf.</t>
  </si>
  <si>
    <t>Part de surface</t>
  </si>
  <si>
    <t>Taux réduction</t>
  </si>
  <si>
    <t>Total après échelonnement</t>
  </si>
  <si>
    <t xml:space="preserve">   - Surf. herb. permanentes</t>
  </si>
  <si>
    <t>Total de la contribution  dans des conditions difficiles</t>
  </si>
  <si>
    <t>Terres ouvertes &amp; cultures pérennes en CH</t>
  </si>
  <si>
    <t>Terres assolées en CH</t>
  </si>
  <si>
    <t>ha TO en CH</t>
  </si>
  <si>
    <t>ha TA en CH</t>
  </si>
  <si>
    <t>UGBFG de l'exploitation</t>
  </si>
  <si>
    <t>Seuil inf. UGBFG pour 100% contributions</t>
  </si>
  <si>
    <t>Total contribution de base sécurité à l'approvisionnement</t>
  </si>
  <si>
    <t>Consignes pour effectuer le calcul soi-même</t>
  </si>
  <si>
    <t>- Réunissez votre dernier recensement et votre dernier décompte de paiements directs</t>
  </si>
  <si>
    <t>Situation future : 2023</t>
  </si>
  <si>
    <t>Contribution à l'allongement de la durée de vie des vaches (dès 2024)</t>
  </si>
  <si>
    <r>
      <t>ha</t>
    </r>
    <r>
      <rPr>
        <vertAlign val="superscript"/>
        <sz val="10"/>
        <rFont val="Arial"/>
        <family val="2"/>
      </rPr>
      <t>(1)</t>
    </r>
  </si>
  <si>
    <t>Sprache</t>
  </si>
  <si>
    <t>Deutsch</t>
  </si>
  <si>
    <t>Français</t>
  </si>
  <si>
    <t>Italiano</t>
  </si>
  <si>
    <t>Texte</t>
  </si>
  <si>
    <t>Textes</t>
  </si>
  <si>
    <t>Testi</t>
  </si>
  <si>
    <t>Sprache:</t>
  </si>
  <si>
    <t>Langue:</t>
  </si>
  <si>
    <t>Lingua:</t>
  </si>
  <si>
    <t>Milchkühe</t>
  </si>
  <si>
    <t>Andere Kühe</t>
  </si>
  <si>
    <t>GVE</t>
  </si>
  <si>
    <t>Talzone</t>
  </si>
  <si>
    <t>Zona di pianura</t>
  </si>
  <si>
    <t>Hügelzone</t>
  </si>
  <si>
    <t>Zona collinare</t>
  </si>
  <si>
    <t>Anzahl Betriebe</t>
  </si>
  <si>
    <t>Altri contributi</t>
  </si>
  <si>
    <t xml:space="preserve">  &lt;-- saisie obligatoire</t>
  </si>
  <si>
    <t>saisir ci-dessous la SAU de l'exploition</t>
  </si>
  <si>
    <t xml:space="preserve">Les changements dans la manière de calculer la contribution à la sécurité à l'approvisionnement augmentent le montant des paiements directs de </t>
  </si>
  <si>
    <t xml:space="preserve">Les changements dans la manière de calculer la contribution à la sécurité à l'approvisionnement diminuent le montant des paiements directs de </t>
  </si>
  <si>
    <t>(1) Sont exclues, les PT en semis sous litière, les intercultures ainsi que le blé et triticale après maïs</t>
  </si>
  <si>
    <t xml:space="preserve">Sans tenir compte d'une hypothétique modification de la contribution à la transition le montant des paiements directs augmente globalement de </t>
  </si>
  <si>
    <t xml:space="preserve">Sans tenir compte d'une hypothétique modification de la contribution à la transition le montant des paiements directs diminue globalement de </t>
  </si>
  <si>
    <t xml:space="preserve">En tenant compte d'une hypothétique modification de la contribution à la transition le montant des paiements directs augmente globalement de </t>
  </si>
  <si>
    <t xml:space="preserve">En tenant compte d'une hypothétique modification de la contribution à la transition le montant des paiements directs diminue globalement de </t>
  </si>
  <si>
    <t>Wie wirken sich die Änderungen bei der Berechnung der Beiträge auf meinen Betrieb aus?</t>
  </si>
  <si>
    <t>Hinweise, um die Berechnung selbst durchzuführen</t>
  </si>
  <si>
    <t>Contribution à la sécurité à l'approvisionnement</t>
  </si>
  <si>
    <t>Versorgungssicherheitsbeitrag</t>
  </si>
  <si>
    <t>Aktuelle Situation: 2022</t>
  </si>
  <si>
    <t>Zukünftige Situation: 2023</t>
  </si>
  <si>
    <t>Abweich.</t>
  </si>
  <si>
    <t xml:space="preserve">  &lt;-- Pflichteingabe</t>
  </si>
  <si>
    <t>RGVE des Betriebs</t>
  </si>
  <si>
    <t xml:space="preserve">   - Kunstwiese</t>
  </si>
  <si>
    <t xml:space="preserve">   - BFF auf Dauergrünland</t>
  </si>
  <si>
    <t>Bergzone 1</t>
  </si>
  <si>
    <t>Bergzone 2</t>
  </si>
  <si>
    <t>Bergzone 3</t>
  </si>
  <si>
    <t xml:space="preserve">   - Dauergrünland</t>
  </si>
  <si>
    <t>Angestammte Flächen im Ausland</t>
  </si>
  <si>
    <t>Total Basisbeitrag Versorgungssicherheit</t>
  </si>
  <si>
    <t>Andere Beiträge</t>
  </si>
  <si>
    <t xml:space="preserve">Massnahmen im Zusammenhang mit der Bodenfruchtbarkeit </t>
  </si>
  <si>
    <t>Beitrag für eine angemessene Bodenbedeckung</t>
  </si>
  <si>
    <t xml:space="preserve">   - Mulchsaat</t>
  </si>
  <si>
    <t xml:space="preserve">   - Streifenfrässaat</t>
  </si>
  <si>
    <t xml:space="preserve">   - Direktsaat</t>
  </si>
  <si>
    <t>Zusätzlicher Beitrag für den Verzicht auf Herbizide</t>
  </si>
  <si>
    <t>Beitrag für den Verzicht auf Pflanzenschutzmittel in Ackerkulturen</t>
  </si>
  <si>
    <t xml:space="preserve">   - Raps, Zuckerrüben, Kartoffeln</t>
  </si>
  <si>
    <t xml:space="preserve">   - Andere Kulturen</t>
  </si>
  <si>
    <t>Extenso-Beitrag (Getreide, Sonnenblumen, Eiweisserbsen, Ackerbohnen, Lupinen, Raps)</t>
  </si>
  <si>
    <t>Beitrag für den Verzicht auf Herbizide in Ackerkulturen</t>
  </si>
  <si>
    <t xml:space="preserve">   - Raps, Kartoffeln</t>
  </si>
  <si>
    <t xml:space="preserve">   - Andere offene Ackerfläche</t>
  </si>
  <si>
    <t>Total Beiträge für Reduktion von Pflanzenschutzmitteln</t>
  </si>
  <si>
    <t>ha oA in CH</t>
  </si>
  <si>
    <t>Massnahmen in der Tierproduktion</t>
  </si>
  <si>
    <t>RAUS+</t>
  </si>
  <si>
    <t xml:space="preserve">   - Milchkühe</t>
  </si>
  <si>
    <t xml:space="preserve">   - andere Kühe</t>
  </si>
  <si>
    <t>Total Massnahmen in der Tierproduktion</t>
  </si>
  <si>
    <t xml:space="preserve">Ohne Berücksichtigung einer möglichen Änderung des Übergangsbeitrags erhöht sich der Betrag der Direktzahlungen insgesamt um </t>
  </si>
  <si>
    <t xml:space="preserve">Ohne Berücksichtigung einer möglichen Änderung des Übergangsbeitrags sinkt der Betrag der Direktzahlungen insgesamt um </t>
  </si>
  <si>
    <t>Übergangsbeitrag</t>
  </si>
  <si>
    <t>Total Übergangsbeitrag</t>
  </si>
  <si>
    <t xml:space="preserve">Unter Berücksichtigung einer angenommenen Änderung des Übergangsbeitrags erhöht sich der Betrag der Direktzahlungen insgesamt um </t>
  </si>
  <si>
    <t xml:space="preserve">Unter Berücksichtigung einer angenommenen Änderung des Übergangsbeitrags sinkt der Betrag der Direktzahlungen insgesamt um </t>
  </si>
  <si>
    <t>Contributi per la sicurezza dell'approvvigionamento</t>
  </si>
  <si>
    <t>Contributo di base</t>
  </si>
  <si>
    <t>Zona di montagna III</t>
  </si>
  <si>
    <t>Zona di montagna II</t>
  </si>
  <si>
    <t>Zona di montagna I</t>
  </si>
  <si>
    <t>Sup. prativa permanente</t>
  </si>
  <si>
    <t>Superficie all'estero coltivata tradizionalmente</t>
  </si>
  <si>
    <t>UBGFG dell'azienda</t>
  </si>
  <si>
    <t>Situazione attuale: 2022</t>
  </si>
  <si>
    <t>Situazione futura: 2023</t>
  </si>
  <si>
    <t>Scarto</t>
  </si>
  <si>
    <t>Nr. aziende</t>
  </si>
  <si>
    <t>Inserire qui sotto la SAU aziendale</t>
  </si>
  <si>
    <t xml:space="preserve">   - Prati temporanei</t>
  </si>
  <si>
    <t xml:space="preserve">   - SPB sulla superficie inerbita</t>
  </si>
  <si>
    <t xml:space="preserve">   - Sup. inerbita perman. Fuori SPB</t>
  </si>
  <si>
    <t xml:space="preserve"> - Riassumere l'ultimo l'inventario e l'estratto conto dei pagamenti diretti</t>
  </si>
  <si>
    <t>Contributo per la difficoltà di produzione</t>
  </si>
  <si>
    <t>Totale del contributo per la difficoltà di produzione</t>
  </si>
  <si>
    <t>Totale prima dello scaglionamento</t>
  </si>
  <si>
    <t>Totale dopo lo scaglionamento</t>
  </si>
  <si>
    <t xml:space="preserve">Le modifiche al contributo per la sicurezza dell'approvvigionamento aumentano l'ammontare dei pagamenti diretti di </t>
  </si>
  <si>
    <t xml:space="preserve">Le modifiche al contributo per la sicurezza dell'approvvigionamento riducono l'ammontare dei pagamenti diretti di </t>
  </si>
  <si>
    <t>Misure legate alla fertilità del suolo</t>
  </si>
  <si>
    <t>Contributi per la lavorazione rispettosa del suolo</t>
  </si>
  <si>
    <t>Contributi per la copertura adeguata del suolo</t>
  </si>
  <si>
    <t xml:space="preserve"> - Semina su lettiera</t>
  </si>
  <si>
    <t xml:space="preserve"> - Semina a bande fresate</t>
  </si>
  <si>
    <t xml:space="preserve"> - Semina diretta</t>
  </si>
  <si>
    <t>Misure legate all'impiego di prodotti fitosanitari</t>
  </si>
  <si>
    <t xml:space="preserve">  - Colza, barbabietola, patata</t>
  </si>
  <si>
    <t xml:space="preserve">  - Altre colture</t>
  </si>
  <si>
    <t>Contributo per la rinuncia ai prodotti fitosanitari in campicoltura</t>
  </si>
  <si>
    <t>Contributo supplementare per la rinuncia agli erbicidi</t>
  </si>
  <si>
    <t>Contributo extenso (cereali, girasole, pisello proteico, favino, lupino, colza)</t>
  </si>
  <si>
    <t>Contributo per la riduzione dei prodotti fitosanitari nella coltivazione di barbabietola da zucchero</t>
  </si>
  <si>
    <t>Contributo per la rinuncia agli erbicidi in campicoltura</t>
  </si>
  <si>
    <t xml:space="preserve">  - Diserbo meccanico dallo stadio 4 foglie</t>
  </si>
  <si>
    <t xml:space="preserve">  - Colza, patata</t>
  </si>
  <si>
    <t xml:space="preserve">  - Diserbo meccanico dalla semina</t>
  </si>
  <si>
    <t xml:space="preserve">  - Rinuncia agli erbicidi</t>
  </si>
  <si>
    <t xml:space="preserve">  - Rinuncia a fungicidi e insetticidi</t>
  </si>
  <si>
    <t>Totale delle misure legate all'uso di prodotti fitosanitari</t>
  </si>
  <si>
    <t>Altre misure legate alla produzione vegetale</t>
  </si>
  <si>
    <t>Totale delle altre misure legate alla produzione vegetale</t>
  </si>
  <si>
    <t>Misure legate alla produzione animale</t>
  </si>
  <si>
    <t>URA+</t>
  </si>
  <si>
    <t xml:space="preserve">UBG </t>
  </si>
  <si>
    <t>Contributo per il pascolo</t>
  </si>
  <si>
    <t xml:space="preserve">  - Vacche da latte</t>
  </si>
  <si>
    <t xml:space="preserve">  - Altre vacche</t>
  </si>
  <si>
    <t>Vacche da latte</t>
  </si>
  <si>
    <t>Nr. medio di parti</t>
  </si>
  <si>
    <t>Altre vacche</t>
  </si>
  <si>
    <t>Totale delle misure legate alla produzione animale</t>
  </si>
  <si>
    <t xml:space="preserve">  - Animali maschi &lt; 160 gg.</t>
  </si>
  <si>
    <t xml:space="preserve">  - Animali femmine &gt; 365 gg.</t>
  </si>
  <si>
    <t xml:space="preserve">  - Animali femmine 160-365 gg.</t>
  </si>
  <si>
    <t xml:space="preserve">  - Animali femmine &lt; 160 gg.</t>
  </si>
  <si>
    <t xml:space="preserve">  - Animali maschi &gt; 730 gg.</t>
  </si>
  <si>
    <t xml:space="preserve">  - Animali maschi 365-730 gg.</t>
  </si>
  <si>
    <t xml:space="preserve">  - Animali maschi 160-365 gg.</t>
  </si>
  <si>
    <r>
      <t xml:space="preserve">Was ist mit dem französischem PT gemeint? Kartoffeln? </t>
    </r>
    <r>
      <rPr>
        <sz val="10"/>
        <color rgb="FFFF0000"/>
        <rFont val="Arial"/>
        <family val="2"/>
      </rPr>
      <t>Vielleicht Prairies Temporaires (Kartoffel = pdt)</t>
    </r>
  </si>
  <si>
    <t xml:space="preserve">Senza tenere conto di un'ipotetica modifica del contributo di transizione, l'importo dei pagamenti diretti aumenterà complessivamente di </t>
  </si>
  <si>
    <t xml:space="preserve">Senza tenere conto di un'ipotetica modifica del contributo di transizione, l'importo dei pagamenti diretti diminuirà complessivamente di </t>
  </si>
  <si>
    <t>Contributo di transizione</t>
  </si>
  <si>
    <t>Valore di base del contributo alla transizione</t>
  </si>
  <si>
    <t>Totale del contributo alla transizione</t>
  </si>
  <si>
    <t>Contributo per la riduzione degli erbicidi sulla superficie coltiva aperta</t>
  </si>
  <si>
    <t xml:space="preserve">  - Altra superficie coltiva aperta</t>
  </si>
  <si>
    <t>Totale dei contributi legati alle tecniche colturali rispettose del suolo</t>
  </si>
  <si>
    <t>Contributo per la durata d'utilizzo prolungata delle vacche (dal 2014)</t>
  </si>
  <si>
    <t xml:space="preserve">   - off. Ackerflächen und Dauerkulturen</t>
  </si>
  <si>
    <t>Off. Ackerflächen &amp; Dauerkulturen in CH</t>
  </si>
  <si>
    <t>Ackerflächen in CH</t>
  </si>
  <si>
    <t>RGVE-Schwellenwert für 100% Beiträge</t>
  </si>
  <si>
    <t>Superficie coltiva aperta e colture perenni in CH</t>
  </si>
  <si>
    <t>Superficie coltiva in CH</t>
  </si>
  <si>
    <t>Quale è l'impatto sulla mia azienda delle modifiche al calcolo dei contributi?</t>
  </si>
  <si>
    <t>Istruzioni per effettuare i calcoli autonomamente</t>
  </si>
  <si>
    <t>&lt;-- inserire dati!</t>
  </si>
  <si>
    <t xml:space="preserve">   - Sup. coltiva aperta e colture perenni</t>
  </si>
  <si>
    <t>Tot. contributo di base per sicurezza dell'approvvigionamento</t>
  </si>
  <si>
    <t>Soglia UBGFG per il 100% dei contributi</t>
  </si>
  <si>
    <t>ha SCA in CH</t>
  </si>
  <si>
    <t>(1) PT seminati su lettiera, colture intercalari, frumento e triticale dopo mais sono esclusi</t>
  </si>
  <si>
    <t>Frage: LN = landwirtschaftliche Nutzfläche? Wenn ja, für was steht TA in Französisch? Ich habe SAU auf I reingeschrieben = landw. Nutzfläche. Ist richtig?</t>
  </si>
  <si>
    <t>- Füllen Sie nur die notwendigen gelben Zellen aus, die Sie betreffen.</t>
  </si>
  <si>
    <t>- Complétez uniquement les cellules jaunes nécessaires qui vous concernent.</t>
  </si>
  <si>
    <t xml:space="preserve"> - Compilare solo le celle gialle che vi riguardano.</t>
  </si>
  <si>
    <t>www.focus-ap-pa.ch</t>
  </si>
  <si>
    <t>Basisbeitrag</t>
  </si>
  <si>
    <t xml:space="preserve">   - Dauergrünland ohne BFF</t>
  </si>
  <si>
    <t>Produktionserschwernisbeitrag</t>
  </si>
  <si>
    <t>Total vor Abstufung (Reduktion)</t>
  </si>
  <si>
    <t>Total Produktionserschwernisbeitrag</t>
  </si>
  <si>
    <t xml:space="preserve">Die Veränderungen des Versorgungssicherheitsbeitrags erhöhen den Betrag der Direktzahlungen um </t>
  </si>
  <si>
    <t xml:space="preserve">Die Veränderungen des Versorgungssicherheitsbeitrags verringern den Betrag der Direktzahlungen um </t>
  </si>
  <si>
    <t>Beiträge für schonende Bodenbearbeitung</t>
  </si>
  <si>
    <t>Total Beiträge für schonende Bodenbearbeitung</t>
  </si>
  <si>
    <t>Beitrag für die Reduktion von Herbiziden auf der offenen Ackerfläche</t>
  </si>
  <si>
    <t>Beitrag für die Reduktion von Pflanzenschutzmitteln in Zuckerrüben</t>
  </si>
  <si>
    <t xml:space="preserve">   - Verzicht auf Herbizide</t>
  </si>
  <si>
    <t xml:space="preserve">   - Verzicht auf Fungizide und Insektizide</t>
  </si>
  <si>
    <t>Weidebeitrag</t>
  </si>
  <si>
    <t xml:space="preserve">   - weibliche Tiere &gt; 365 Tage</t>
  </si>
  <si>
    <t xml:space="preserve">   - weibliche Tiere &gt; 160 – 365 Tage</t>
  </si>
  <si>
    <t xml:space="preserve">   - weibliche Tiere &lt; 160 Tage</t>
  </si>
  <si>
    <t xml:space="preserve">   - männliche Tiere &gt; 730 Tage</t>
  </si>
  <si>
    <t xml:space="preserve">   - männliche Tiere &gt; 365 – 730 Tage</t>
  </si>
  <si>
    <t xml:space="preserve">   - männliche Tiere &gt; 160 – 365 Tage</t>
  </si>
  <si>
    <t xml:space="preserve">   - männliche Tiere &lt; 160 Tage</t>
  </si>
  <si>
    <t>Beitrag für die längere Nutzungsdauer von Kühen (ab 2024)</t>
  </si>
  <si>
    <t>durchschn. Anzahl Abkalbungen</t>
  </si>
  <si>
    <t>Basiswert Übergangsbeitrag</t>
  </si>
  <si>
    <t>Valeur de base contribution de transition</t>
  </si>
  <si>
    <t>Total nach Abstufung</t>
  </si>
  <si>
    <t>Flächenanteil</t>
  </si>
  <si>
    <t>Abstufung</t>
  </si>
  <si>
    <t>Unt. Schwelle</t>
  </si>
  <si>
    <t>Quota di superficie</t>
  </si>
  <si>
    <t>Tasso di riduzione</t>
  </si>
  <si>
    <t>Soglia inf.</t>
  </si>
  <si>
    <t>Massnahmen zum Einsatz von Pflanzenschutzmitteln</t>
  </si>
  <si>
    <t>Andere Massnahmen in der Pflanzenproduktion</t>
  </si>
  <si>
    <t>Total sonstige Massnahmen in der Pflanzenproduktion</t>
  </si>
  <si>
    <t>(1) Ausgeschlossen sind KW in Mulchsaat, Zwischenfrüchte sowie Weizen und Triticale nach Mais.</t>
  </si>
  <si>
    <t>oui</t>
  </si>
  <si>
    <t>Auswahl angemessene Bodenbedeckung</t>
  </si>
  <si>
    <t>ja</t>
  </si>
  <si>
    <t>nein</t>
  </si>
  <si>
    <t>non</t>
  </si>
  <si>
    <t>si</t>
  </si>
  <si>
    <t>no</t>
  </si>
  <si>
    <t xml:space="preserve">   - mech. Unkrautbekämpf. ab 4 Blättern</t>
  </si>
  <si>
    <t xml:space="preserve">   - mech. Unkrautbekämpf. ab Aussaat</t>
  </si>
  <si>
    <t>Saisir un estimation du nombre de vêlages moyen des vaches laitières réformées</t>
  </si>
  <si>
    <t>Geben Sie die durchschn. Anzahl der Abkalbungen von abgehenden Milchkühen ein</t>
  </si>
  <si>
    <t>Geben Sie die durchschn. Anzahl der Abkalbungen von abgehenden anderen Kühen ein</t>
  </si>
  <si>
    <t>Saisir un estimation du nombre de vêlages moyen des vaches réformées</t>
  </si>
  <si>
    <t>Saisir le nombre moyen de vaches laitières de l'exploitation</t>
  </si>
  <si>
    <t>Saisir le nombre moyen d'autres vaches de l'exploitation</t>
  </si>
  <si>
    <t>geben Sie nachfolgend die LN des Betriebs ein</t>
  </si>
  <si>
    <t>Geben Sie die durchschnittliche Anzahl an anderen Kühen im Betrieb ein</t>
  </si>
  <si>
    <t>Geben Sie die durchschnittliche Anzahl an Milchkühen im Betrieb ein</t>
  </si>
  <si>
    <t>Indicare una stima del numero medio di parti delle vacche da latte abbattute</t>
  </si>
  <si>
    <t>Indicare il numero medio di vacche da latte presenti nell'azienda</t>
  </si>
  <si>
    <t>Inserire una stima del numero medio di parti delle vacche abbattute</t>
  </si>
  <si>
    <t>Indicare il numero medio di altre vacche presenti nell'azienda</t>
  </si>
  <si>
    <t>- Weitere Informationen zur Pa.Iv. 19.475 finden Sie auf folgender Webseite:</t>
  </si>
  <si>
    <t>- Vous trouverez de plus amples informations sur l'Iv.pa. 19.475 sur le site web suivant :</t>
  </si>
  <si>
    <t>- Per ulteriori informazioni sul Pa.Iv. 19.475, visitate il seguente sito web:</t>
  </si>
  <si>
    <t>In Zusammenarbeit mit Fondation Rurale Intersurassienne FRI</t>
  </si>
  <si>
    <t>En collaboration avec la Fondation Rurale Interjurassienne FRI</t>
  </si>
  <si>
    <t>In collaborazione con la Fondation Rurale Interjurassienne FRI</t>
  </si>
  <si>
    <t>- Verwenden Sie ihre Eingaben der letzten Erhebung und ihre Abrechnung der Direktzahlungen.</t>
  </si>
  <si>
    <t>Bodenbearbeitung</t>
  </si>
  <si>
    <t>Beiträge für schonende</t>
  </si>
  <si>
    <t>Contributions pour des techniques</t>
  </si>
  <si>
    <t>culturales préservant le sol</t>
  </si>
  <si>
    <t>Contributi per tecniche</t>
  </si>
  <si>
    <t>colturali rispettose del suolo</t>
  </si>
  <si>
    <t>Beitrag für den effizienten</t>
  </si>
  <si>
    <t>Stickstoffeinsatz</t>
  </si>
  <si>
    <t>Contribution pour une utilisation</t>
  </si>
  <si>
    <t>efficiente de l’azote en grandes cultures</t>
  </si>
  <si>
    <t>Contributo per l'impiego efficiente</t>
  </si>
  <si>
    <t>dell'azoto in campicoltura</t>
  </si>
  <si>
    <t>Version 1.1 - 04.11.2022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</si>
</sst>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9"/>
      <name val="Tahoma"/>
      <family val="2"/>
    </font>
    <font>
      <sz val="11"/>
      <color theme="1"/>
      <name val="Tahoma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5" fillId="8" borderId="0" applyNumberFormat="0" applyBorder="0" applyAlignment="0" applyProtection="0"/>
    <xf numFmtId="0" fontId="16" fillId="0" borderId="0" applyFill="0" applyBorder="0" applyProtection="0">
      <alignment vertical="center"/>
    </xf>
  </cellStyleXfs>
  <cellXfs count="15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Protection="1"/>
    <xf numFmtId="3" fontId="0" fillId="0" borderId="0" xfId="0" applyNumberFormat="1" applyProtection="1"/>
    <xf numFmtId="0" fontId="0" fillId="3" borderId="0" xfId="0" applyFill="1" applyProtection="1"/>
    <xf numFmtId="0" fontId="0" fillId="0" borderId="1" xfId="0" applyBorder="1" applyProtection="1"/>
    <xf numFmtId="3" fontId="0" fillId="0" borderId="1" xfId="0" applyNumberFormat="1" applyBorder="1" applyProtection="1"/>
    <xf numFmtId="3" fontId="0" fillId="0" borderId="1" xfId="0" applyNumberFormat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 vertical="center"/>
    </xf>
    <xf numFmtId="0" fontId="4" fillId="0" borderId="0" xfId="0" applyFont="1" applyProtection="1"/>
    <xf numFmtId="0" fontId="0" fillId="0" borderId="0" xfId="0" quotePrefix="1" applyProtection="1"/>
    <xf numFmtId="0" fontId="0" fillId="0" borderId="0" xfId="0" applyFont="1" applyProtection="1"/>
    <xf numFmtId="0" fontId="2" fillId="0" borderId="0" xfId="0" applyFont="1" applyProtection="1"/>
    <xf numFmtId="0" fontId="0" fillId="0" borderId="0" xfId="0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 applyProtection="1">
      <alignment vertical="top" wrapText="1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quotePrefix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quotePrefix="1" applyFont="1" applyFill="1" applyBorder="1" applyAlignment="1">
      <alignment vertical="top" wrapText="1"/>
    </xf>
    <xf numFmtId="0" fontId="4" fillId="0" borderId="0" xfId="0" applyFont="1" applyAlignment="1" applyProtection="1">
      <alignment wrapText="1"/>
    </xf>
    <xf numFmtId="0" fontId="0" fillId="9" borderId="0" xfId="0" applyFont="1" applyFill="1" applyBorder="1" applyAlignment="1">
      <alignment vertical="top" wrapText="1"/>
    </xf>
    <xf numFmtId="49" fontId="0" fillId="9" borderId="0" xfId="0" applyNumberFormat="1" applyFont="1" applyFill="1" applyBorder="1" applyAlignment="1">
      <alignment vertical="top" wrapText="1"/>
    </xf>
    <xf numFmtId="0" fontId="0" fillId="9" borderId="0" xfId="4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17" fillId="0" borderId="0" xfId="0" quotePrefix="1" applyFont="1" applyFill="1" applyBorder="1" applyAlignment="1">
      <alignment vertical="top" wrapText="1"/>
    </xf>
    <xf numFmtId="0" fontId="17" fillId="9" borderId="0" xfId="0" quotePrefix="1" applyFont="1" applyFill="1" applyBorder="1" applyAlignment="1">
      <alignment vertical="top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Protection="1"/>
    <xf numFmtId="3" fontId="1" fillId="0" borderId="0" xfId="0" applyNumberFormat="1" applyFont="1" applyFill="1" applyBorder="1" applyProtection="1"/>
    <xf numFmtId="0" fontId="0" fillId="10" borderId="0" xfId="0" applyFont="1" applyFill="1" applyBorder="1" applyAlignment="1">
      <alignment vertical="top" wrapText="1"/>
    </xf>
    <xf numFmtId="0" fontId="6" fillId="4" borderId="2" xfId="0" applyFont="1" applyFill="1" applyBorder="1" applyProtection="1"/>
    <xf numFmtId="0" fontId="6" fillId="4" borderId="3" xfId="0" applyFont="1" applyFill="1" applyBorder="1" applyProtection="1"/>
    <xf numFmtId="0" fontId="6" fillId="4" borderId="3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10" fillId="11" borderId="5" xfId="0" applyFont="1" applyFill="1" applyBorder="1" applyProtection="1"/>
    <xf numFmtId="0" fontId="0" fillId="11" borderId="0" xfId="0" applyFill="1" applyBorder="1" applyProtection="1"/>
    <xf numFmtId="0" fontId="0" fillId="11" borderId="0" xfId="0" applyFill="1" applyBorder="1" applyAlignment="1" applyProtection="1">
      <alignment horizontal="center" vertical="center"/>
    </xf>
    <xf numFmtId="0" fontId="0" fillId="11" borderId="6" xfId="0" applyFill="1" applyBorder="1" applyAlignment="1" applyProtection="1">
      <alignment horizontal="center" vertical="center"/>
    </xf>
    <xf numFmtId="0" fontId="11" fillId="11" borderId="5" xfId="0" quotePrefix="1" applyFont="1" applyFill="1" applyBorder="1" applyProtection="1"/>
    <xf numFmtId="0" fontId="0" fillId="11" borderId="0" xfId="0" applyFill="1" applyBorder="1" applyAlignment="1" applyProtection="1">
      <alignment horizontal="center"/>
    </xf>
    <xf numFmtId="0" fontId="0" fillId="11" borderId="6" xfId="0" applyFill="1" applyBorder="1" applyAlignment="1" applyProtection="1">
      <alignment horizontal="right" vertical="center"/>
    </xf>
    <xf numFmtId="0" fontId="11" fillId="11" borderId="0" xfId="0" quotePrefix="1" applyFont="1" applyFill="1" applyBorder="1" applyProtection="1"/>
    <xf numFmtId="0" fontId="0" fillId="11" borderId="5" xfId="0" applyFill="1" applyBorder="1" applyProtection="1"/>
    <xf numFmtId="0" fontId="5" fillId="6" borderId="5" xfId="0" applyFont="1" applyFill="1" applyBorder="1" applyProtection="1"/>
    <xf numFmtId="0" fontId="7" fillId="6" borderId="0" xfId="0" applyFont="1" applyFill="1" applyBorder="1" applyProtection="1"/>
    <xf numFmtId="0" fontId="7" fillId="6" borderId="0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Continuous"/>
    </xf>
    <xf numFmtId="0" fontId="2" fillId="5" borderId="0" xfId="0" applyFont="1" applyFill="1" applyBorder="1" applyAlignment="1" applyProtection="1">
      <alignment horizontal="centerContinuous"/>
    </xf>
    <xf numFmtId="0" fontId="2" fillId="3" borderId="0" xfId="0" applyFont="1" applyFill="1" applyBorder="1" applyProtection="1"/>
    <xf numFmtId="0" fontId="2" fillId="5" borderId="6" xfId="0" applyFont="1" applyFill="1" applyBorder="1" applyAlignment="1" applyProtection="1">
      <alignment horizontal="center"/>
    </xf>
    <xf numFmtId="0" fontId="0" fillId="0" borderId="5" xfId="0" applyBorder="1" applyProtection="1"/>
    <xf numFmtId="0" fontId="0" fillId="0" borderId="0" xfId="0" applyBorder="1" applyProtection="1"/>
    <xf numFmtId="0" fontId="0" fillId="7" borderId="0" xfId="0" applyFill="1" applyBorder="1" applyAlignment="1" applyProtection="1">
      <alignment horizontal="center" vertical="center"/>
      <protection locked="0"/>
    </xf>
    <xf numFmtId="0" fontId="9" fillId="0" borderId="0" xfId="0" applyFont="1" applyBorder="1" applyProtection="1"/>
    <xf numFmtId="3" fontId="0" fillId="0" borderId="0" xfId="0" applyNumberFormat="1" applyBorder="1" applyProtection="1"/>
    <xf numFmtId="0" fontId="0" fillId="3" borderId="0" xfId="0" applyFill="1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7" xfId="0" applyBorder="1" applyProtection="1"/>
    <xf numFmtId="3" fontId="0" fillId="0" borderId="8" xfId="0" applyNumberFormat="1" applyBorder="1" applyAlignment="1" applyProtection="1">
      <alignment horizontal="center" vertical="center"/>
    </xf>
    <xf numFmtId="0" fontId="3" fillId="0" borderId="5" xfId="0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4" fillId="0" borderId="5" xfId="0" applyFont="1" applyBorder="1" applyProtection="1"/>
    <xf numFmtId="0" fontId="4" fillId="0" borderId="0" xfId="0" applyFont="1" applyBorder="1" applyProtection="1"/>
    <xf numFmtId="3" fontId="4" fillId="0" borderId="0" xfId="0" applyNumberFormat="1" applyFont="1" applyBorder="1" applyProtection="1"/>
    <xf numFmtId="0" fontId="4" fillId="3" borderId="0" xfId="0" applyFont="1" applyFill="1" applyBorder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0" fillId="0" borderId="5" xfId="0" quotePrefix="1" applyBorder="1" applyProtection="1"/>
    <xf numFmtId="3" fontId="0" fillId="0" borderId="0" xfId="0" applyNumberFormat="1" applyBorder="1" applyAlignment="1" applyProtection="1">
      <alignment horizontal="center" vertical="center"/>
    </xf>
    <xf numFmtId="0" fontId="0" fillId="0" borderId="0" xfId="0" quotePrefix="1" applyBorder="1" applyAlignment="1" applyProtection="1">
      <alignment horizontal="center" vertical="center"/>
    </xf>
    <xf numFmtId="0" fontId="0" fillId="0" borderId="0" xfId="0" quotePrefix="1" applyBorder="1" applyProtection="1"/>
    <xf numFmtId="9" fontId="0" fillId="0" borderId="0" xfId="0" applyNumberFormat="1" applyBorder="1" applyProtection="1"/>
    <xf numFmtId="9" fontId="0" fillId="0" borderId="0" xfId="1" applyFont="1" applyBorder="1" applyProtection="1"/>
    <xf numFmtId="3" fontId="0" fillId="0" borderId="0" xfId="0" quotePrefix="1" applyNumberFormat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Continuous"/>
    </xf>
    <xf numFmtId="3" fontId="0" fillId="0" borderId="0" xfId="0" applyNumberFormat="1" applyBorder="1" applyAlignment="1" applyProtection="1"/>
    <xf numFmtId="0" fontId="2" fillId="0" borderId="5" xfId="0" applyFont="1" applyBorder="1" applyProtection="1"/>
    <xf numFmtId="0" fontId="2" fillId="0" borderId="0" xfId="0" applyFont="1" applyBorder="1" applyProtection="1"/>
    <xf numFmtId="3" fontId="2" fillId="0" borderId="0" xfId="0" applyNumberFormat="1" applyFont="1" applyBorder="1" applyProtection="1"/>
    <xf numFmtId="3" fontId="2" fillId="0" borderId="0" xfId="0" applyNumberFormat="1" applyFont="1" applyBorder="1" applyAlignment="1" applyProtection="1">
      <alignment horizontal="center" vertical="center"/>
    </xf>
    <xf numFmtId="3" fontId="2" fillId="0" borderId="0" xfId="0" applyNumberFormat="1" applyFont="1" applyBorder="1" applyAlignment="1" applyProtection="1">
      <alignment horizontal="center"/>
    </xf>
    <xf numFmtId="3" fontId="2" fillId="0" borderId="6" xfId="0" applyNumberFormat="1" applyFont="1" applyBorder="1" applyAlignment="1" applyProtection="1">
      <alignment horizontal="center" vertical="center"/>
    </xf>
    <xf numFmtId="0" fontId="1" fillId="0" borderId="5" xfId="0" applyFont="1" applyBorder="1" applyProtection="1"/>
    <xf numFmtId="0" fontId="2" fillId="0" borderId="5" xfId="0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Continuous"/>
    </xf>
    <xf numFmtId="0" fontId="2" fillId="0" borderId="6" xfId="0" applyFont="1" applyBorder="1" applyAlignment="1" applyProtection="1">
      <alignment horizontal="centerContinuous"/>
    </xf>
    <xf numFmtId="0" fontId="0" fillId="0" borderId="9" xfId="0" applyBorder="1" applyProtection="1"/>
    <xf numFmtId="0" fontId="0" fillId="0" borderId="10" xfId="0" applyBorder="1" applyProtection="1"/>
    <xf numFmtId="0" fontId="0" fillId="0" borderId="10" xfId="0" applyBorder="1" applyAlignment="1" applyProtection="1">
      <alignment horizont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5" fillId="6" borderId="2" xfId="0" applyFont="1" applyFill="1" applyBorder="1" applyProtection="1"/>
    <xf numFmtId="0" fontId="7" fillId="6" borderId="3" xfId="0" applyFont="1" applyFill="1" applyBorder="1" applyProtection="1"/>
    <xf numFmtId="0" fontId="7" fillId="6" borderId="3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Protection="1"/>
    <xf numFmtId="0" fontId="2" fillId="0" borderId="0" xfId="0" applyFont="1" applyFill="1" applyBorder="1" applyProtection="1"/>
    <xf numFmtId="3" fontId="0" fillId="0" borderId="0" xfId="0" applyNumberFormat="1" applyBorder="1" applyAlignment="1" applyProtection="1">
      <alignment horizontal="center"/>
    </xf>
    <xf numFmtId="3" fontId="0" fillId="0" borderId="6" xfId="0" applyNumberFormat="1" applyBorder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 vertical="center"/>
    </xf>
    <xf numFmtId="0" fontId="0" fillId="0" borderId="5" xfId="0" quotePrefix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2" borderId="0" xfId="0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</xf>
    <xf numFmtId="3" fontId="0" fillId="0" borderId="0" xfId="0" applyNumberFormat="1" applyBorder="1" applyAlignment="1" applyProtection="1">
      <alignment horizontal="center" vertical="top"/>
    </xf>
    <xf numFmtId="0" fontId="0" fillId="0" borderId="0" xfId="0" quotePrefix="1" applyBorder="1" applyAlignment="1" applyProtection="1">
      <alignment horizontal="center" vertical="top"/>
    </xf>
    <xf numFmtId="0" fontId="0" fillId="0" borderId="0" xfId="0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Continuous" wrapText="1"/>
    </xf>
    <xf numFmtId="3" fontId="0" fillId="0" borderId="0" xfId="0" applyNumberFormat="1" applyFill="1" applyBorder="1" applyProtection="1"/>
    <xf numFmtId="3" fontId="0" fillId="0" borderId="0" xfId="0" applyNumberFormat="1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 vertical="center"/>
    </xf>
    <xf numFmtId="3" fontId="0" fillId="0" borderId="6" xfId="0" applyNumberForma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3" fillId="0" borderId="5" xfId="0" applyFont="1" applyBorder="1" applyProtection="1"/>
    <xf numFmtId="3" fontId="8" fillId="0" borderId="6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3" fontId="0" fillId="2" borderId="0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</xf>
    <xf numFmtId="4" fontId="0" fillId="0" borderId="0" xfId="0" applyNumberFormat="1" applyBorder="1" applyAlignment="1" applyProtection="1">
      <alignment horizontal="center" vertical="center"/>
    </xf>
    <xf numFmtId="0" fontId="3" fillId="0" borderId="0" xfId="0" applyFont="1" applyBorder="1" applyProtection="1"/>
    <xf numFmtId="4" fontId="0" fillId="12" borderId="0" xfId="0" applyNumberForma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Continuous"/>
    </xf>
    <xf numFmtId="0" fontId="2" fillId="0" borderId="10" xfId="0" applyFont="1" applyBorder="1" applyAlignment="1" applyProtection="1">
      <alignment horizontal="centerContinuous"/>
    </xf>
    <xf numFmtId="0" fontId="2" fillId="0" borderId="11" xfId="0" applyFont="1" applyBorder="1" applyAlignment="1" applyProtection="1">
      <alignment horizontal="centerContinuous"/>
    </xf>
    <xf numFmtId="0" fontId="9" fillId="0" borderId="0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left" wrapText="1"/>
    </xf>
    <xf numFmtId="0" fontId="0" fillId="0" borderId="5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2" fillId="5" borderId="5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</cellXfs>
  <cellStyles count="5">
    <cellStyle name="40 % - Akzent2 2" xfId="3" xr:uid="{00000000-0005-0000-0000-000000000000}"/>
    <cellStyle name="Prozent" xfId="1" builtinId="5"/>
    <cellStyle name="Standard" xfId="0" builtinId="0"/>
    <cellStyle name="Standard 2" xfId="2" xr:uid="{00000000-0005-0000-0000-000003000000}"/>
    <cellStyle name="Standard 3" xfId="4" xr:uid="{00000000-0005-0000-0000-000004000000}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FFCC"/>
        </patternFill>
      </fill>
      <border>
        <bottom style="hair">
          <color auto="1"/>
        </bottom>
        <vertical/>
        <horizontal/>
      </border>
    </dxf>
    <dxf>
      <font>
        <b/>
        <i val="0"/>
      </font>
      <fill>
        <patternFill>
          <bgColor rgb="FFFFFFCC"/>
        </patternFill>
      </fill>
      <border>
        <bottom style="hair">
          <color auto="1"/>
        </bottom>
        <vertical/>
        <horizontal/>
      </border>
    </dxf>
    <dxf>
      <font>
        <b/>
        <i val="0"/>
      </font>
      <fill>
        <patternFill>
          <bgColor rgb="FFFFFFCC"/>
        </patternFill>
      </fill>
      <border>
        <bottom style="hair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00FF00"/>
        </patternFill>
      </fill>
    </dxf>
    <dxf>
      <fill>
        <patternFill>
          <bgColor rgb="FFFF7C8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7C80"/>
        </patternFill>
      </fill>
    </dxf>
    <dxf>
      <fill>
        <patternFill>
          <bgColor rgb="FF00FF00"/>
        </patternFill>
      </fill>
    </dxf>
    <dxf>
      <fill>
        <patternFill>
          <bgColor rgb="FFFF7C80"/>
        </patternFill>
      </fill>
    </dxf>
    <dxf>
      <fill>
        <patternFill>
          <bgColor rgb="FF00FF00"/>
        </patternFill>
      </fill>
    </dxf>
    <dxf>
      <fill>
        <patternFill>
          <bgColor rgb="FFFF7C80"/>
        </patternFill>
      </fill>
    </dxf>
    <dxf>
      <fill>
        <patternFill>
          <bgColor rgb="FF00FF00"/>
        </patternFill>
      </fill>
    </dxf>
    <dxf>
      <fill>
        <patternFill>
          <bgColor rgb="FFFF7C80"/>
        </patternFill>
      </fill>
    </dxf>
    <dxf>
      <fill>
        <patternFill>
          <bgColor rgb="FF00FF00"/>
        </patternFill>
      </fill>
    </dxf>
    <dxf>
      <fill>
        <patternFill>
          <bgColor rgb="FFFF7C80"/>
        </patternFill>
      </fill>
    </dxf>
    <dxf>
      <fill>
        <patternFill>
          <bgColor rgb="FF00FF00"/>
        </patternFill>
      </fill>
    </dxf>
    <dxf>
      <fill>
        <patternFill>
          <bgColor rgb="FFFF7C8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FF7C80"/>
      <color rgb="FFCCFFCC"/>
      <color rgb="FF00FF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22" fmlaLink="texte!$A$2" fmlaRange="texte!$A$3:$A$4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438150</xdr:colOff>
          <xdr:row>3</xdr:row>
          <xdr:rowOff>0</xdr:rowOff>
        </xdr:from>
        <xdr:to>
          <xdr:col>20</xdr:col>
          <xdr:colOff>114300</xdr:colOff>
          <xdr:row>4</xdr:row>
          <xdr:rowOff>0</xdr:rowOff>
        </xdr:to>
        <xdr:sp macro="" textlink="">
          <xdr:nvSpPr>
            <xdr:cNvPr id="1026" name="cboSprache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19</xdr:col>
      <xdr:colOff>179070</xdr:colOff>
      <xdr:row>0</xdr:row>
      <xdr:rowOff>22860</xdr:rowOff>
    </xdr:from>
    <xdr:to>
      <xdr:col>21</xdr:col>
      <xdr:colOff>348615</xdr:colOff>
      <xdr:row>0</xdr:row>
      <xdr:rowOff>559589</xdr:rowOff>
    </xdr:to>
    <xdr:pic>
      <xdr:nvPicPr>
        <xdr:cNvPr id="3" name="LogoFRI" descr="Logo FR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81110" y="22860"/>
          <a:ext cx="1000125" cy="536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15241</xdr:colOff>
      <xdr:row>0</xdr:row>
      <xdr:rowOff>28574</xdr:rowOff>
    </xdr:from>
    <xdr:to>
      <xdr:col>3</xdr:col>
      <xdr:colOff>525781</xdr:colOff>
      <xdr:row>0</xdr:row>
      <xdr:rowOff>493394</xdr:rowOff>
    </xdr:to>
    <xdr:pic>
      <xdr:nvPicPr>
        <xdr:cNvPr id="4" name="LogoAgride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1" y="28574"/>
          <a:ext cx="2247900" cy="46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FC155"/>
  <sheetViews>
    <sheetView showGridLines="0" showRowColHeaders="0" showZeros="0" tabSelected="1" zoomScaleNormal="100" workbookViewId="0">
      <selection activeCell="O75" sqref="O75"/>
    </sheetView>
  </sheetViews>
  <sheetFormatPr baseColWidth="10" defaultColWidth="0" defaultRowHeight="12.75" x14ac:dyDescent="0.2"/>
  <cols>
    <col min="1" max="1" width="2.28515625" style="1" customWidth="1"/>
    <col min="2" max="4" width="12.7109375" style="1" customWidth="1"/>
    <col min="5" max="5" width="7.7109375" style="1" customWidth="1"/>
    <col min="6" max="6" width="5.42578125" style="1" customWidth="1"/>
    <col min="7" max="7" width="1.7109375" style="1" customWidth="1"/>
    <col min="8" max="8" width="5.28515625" style="1" customWidth="1"/>
    <col min="9" max="9" width="1.7109375" style="1" customWidth="1"/>
    <col min="10" max="10" width="9.7109375" style="1" customWidth="1"/>
    <col min="11" max="11" width="2.28515625" style="1" customWidth="1"/>
    <col min="12" max="14" width="12.7109375" style="1" customWidth="1"/>
    <col min="15" max="15" width="7.7109375" style="1" customWidth="1"/>
    <col min="16" max="16" width="11" style="1" customWidth="1"/>
    <col min="17" max="17" width="1.7109375" style="1" customWidth="1"/>
    <col min="18" max="18" width="6.42578125" style="2" customWidth="1"/>
    <col min="19" max="19" width="1.7109375" style="1" customWidth="1"/>
    <col min="20" max="20" width="9.7109375" style="3" customWidth="1"/>
    <col min="21" max="21" width="2.28515625" style="1" customWidth="1"/>
    <col min="22" max="22" width="9.7109375" style="3" customWidth="1"/>
    <col min="23" max="32" width="11.5703125" style="1" hidden="1" customWidth="1"/>
    <col min="33" max="33" width="3.28515625" style="1" hidden="1" customWidth="1"/>
    <col min="34" max="36" width="0" style="1" hidden="1" customWidth="1"/>
    <col min="37" max="37" width="0" style="1" hidden="1"/>
    <col min="38" max="16383" width="11.5703125" style="1" hidden="1"/>
    <col min="16384" max="16384" width="0.140625" style="1" customWidth="1"/>
  </cols>
  <sheetData>
    <row r="1" spans="2:22" ht="48.6" customHeight="1" x14ac:dyDescent="0.2">
      <c r="L1" s="12"/>
      <c r="M1" s="3" t="str">
        <f>texte!A16</f>
        <v>In Zusammenarbeit mit Fondation Rurale Intersurassienne FRI</v>
      </c>
    </row>
    <row r="2" spans="2:22" ht="3" customHeight="1" thickBot="1" x14ac:dyDescent="0.25"/>
    <row r="3" spans="2:22" ht="18.75" thickTop="1" x14ac:dyDescent="0.25">
      <c r="B3" s="38" t="str">
        <f>texte!A17</f>
        <v>Wie wirken sich die Änderungen bei der Berechnung der Beiträge auf meinen Betrieb aus?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  <c r="S3" s="39"/>
      <c r="T3" s="41"/>
      <c r="U3" s="39"/>
      <c r="V3" s="42"/>
    </row>
    <row r="4" spans="2:22" ht="17.25" customHeight="1" x14ac:dyDescent="0.2">
      <c r="B4" s="43" t="str">
        <f>texte!A18</f>
        <v>Hinweise, um die Berechnung selbst durchzuführen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34" t="str">
        <f>texte!A15</f>
        <v>Sprache:</v>
      </c>
      <c r="Q4" s="35"/>
      <c r="R4" s="36"/>
      <c r="S4" s="44"/>
      <c r="T4" s="45"/>
      <c r="U4" s="44"/>
      <c r="V4" s="46"/>
    </row>
    <row r="5" spans="2:22" ht="14.25" x14ac:dyDescent="0.2">
      <c r="B5" s="47" t="str">
        <f>texte!A19</f>
        <v>- Verwenden Sie ihre Eingaben der letzten Erhebung und ihre Abrechnung der Direktzahlungen.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8"/>
      <c r="S5" s="44"/>
      <c r="T5" s="45"/>
      <c r="U5" s="44"/>
      <c r="V5" s="46"/>
    </row>
    <row r="6" spans="2:22" ht="14.25" x14ac:dyDescent="0.2">
      <c r="B6" s="47" t="str">
        <f>texte!A20</f>
        <v>- Füllen Sie nur die notwendigen gelben Zellen aus, die Sie betreffen.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8"/>
      <c r="S6" s="44"/>
      <c r="T6" s="45"/>
      <c r="U6" s="44"/>
      <c r="V6" s="49"/>
    </row>
    <row r="7" spans="2:22" ht="14.25" x14ac:dyDescent="0.2">
      <c r="B7" s="47" t="str">
        <f>texte!A21</f>
        <v>- Weitere Informationen zur Pa.Iv. 19.475 finden Sie auf folgender Webseite: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50" t="s">
        <v>246</v>
      </c>
      <c r="O7" s="44"/>
      <c r="P7" s="48"/>
      <c r="Q7" s="44"/>
      <c r="R7" s="48"/>
      <c r="S7" s="44"/>
      <c r="T7" s="45"/>
      <c r="U7" s="44"/>
      <c r="V7" s="49" t="s">
        <v>324</v>
      </c>
    </row>
    <row r="8" spans="2:22" ht="6.75" customHeight="1" x14ac:dyDescent="0.2">
      <c r="B8" s="5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8"/>
      <c r="S8" s="44"/>
      <c r="T8" s="45"/>
      <c r="U8" s="44"/>
      <c r="V8" s="46"/>
    </row>
    <row r="9" spans="2:22" s="4" customFormat="1" ht="15" x14ac:dyDescent="0.25">
      <c r="B9" s="52" t="str">
        <f>texte!A22</f>
        <v>Versorgungssicherheitsbeitrag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4"/>
      <c r="S9" s="53"/>
      <c r="T9" s="55"/>
      <c r="U9" s="53"/>
      <c r="V9" s="56"/>
    </row>
    <row r="10" spans="2:22" x14ac:dyDescent="0.2">
      <c r="B10" s="57" t="str">
        <f>texte!A23</f>
        <v>Aktuelle Situation: 2022</v>
      </c>
      <c r="C10" s="58"/>
      <c r="D10" s="58"/>
      <c r="E10" s="58"/>
      <c r="F10" s="58"/>
      <c r="G10" s="58"/>
      <c r="H10" s="58"/>
      <c r="I10" s="58"/>
      <c r="J10" s="58"/>
      <c r="K10" s="59"/>
      <c r="L10" s="58" t="str">
        <f>texte!A24</f>
        <v>Zukünftige Situation: 2023</v>
      </c>
      <c r="M10" s="58"/>
      <c r="N10" s="58"/>
      <c r="O10" s="58"/>
      <c r="P10" s="58"/>
      <c r="Q10" s="58"/>
      <c r="R10" s="58"/>
      <c r="S10" s="58"/>
      <c r="T10" s="58"/>
      <c r="U10" s="59"/>
      <c r="V10" s="60" t="str">
        <f>texte!A25</f>
        <v>Abweich.</v>
      </c>
    </row>
    <row r="11" spans="2:22" x14ac:dyDescent="0.2">
      <c r="B11" s="61" t="str">
        <f>texte!A26</f>
        <v>Anzahl Betriebe</v>
      </c>
      <c r="C11" s="62"/>
      <c r="D11" s="62"/>
      <c r="E11" s="63"/>
      <c r="F11" s="64" t="str">
        <f>IF(E11="",texte!A$27,"")</f>
        <v xml:space="preserve">  &lt;-- Pflichteingabe</v>
      </c>
      <c r="G11" s="62"/>
      <c r="H11" s="65"/>
      <c r="I11" s="62"/>
      <c r="J11" s="65"/>
      <c r="K11" s="66"/>
      <c r="L11" s="62" t="str">
        <f>texte!A26</f>
        <v>Anzahl Betriebe</v>
      </c>
      <c r="M11" s="62"/>
      <c r="N11" s="62"/>
      <c r="O11" s="67">
        <f>E11</f>
        <v>0</v>
      </c>
      <c r="P11" s="62"/>
      <c r="Q11" s="62"/>
      <c r="R11" s="67"/>
      <c r="S11" s="62"/>
      <c r="T11" s="68"/>
      <c r="U11" s="66"/>
      <c r="V11" s="69"/>
    </row>
    <row r="12" spans="2:22" x14ac:dyDescent="0.2">
      <c r="B12" s="61" t="str">
        <f>texte!A28</f>
        <v>RGVE des Betriebs</v>
      </c>
      <c r="C12" s="62"/>
      <c r="D12" s="62"/>
      <c r="E12" s="70"/>
      <c r="F12" s="64" t="str">
        <f>IF(E12="",texte!A$27,"")</f>
        <v xml:space="preserve">  &lt;-- Pflichteingabe</v>
      </c>
      <c r="G12" s="62"/>
      <c r="H12" s="62"/>
      <c r="I12" s="62"/>
      <c r="J12" s="62"/>
      <c r="K12" s="66"/>
      <c r="L12" s="62" t="str">
        <f>texte!A28</f>
        <v>RGVE des Betriebs</v>
      </c>
      <c r="M12" s="62"/>
      <c r="N12" s="62"/>
      <c r="O12" s="67">
        <f>E12</f>
        <v>0</v>
      </c>
      <c r="P12" s="62"/>
      <c r="Q12" s="62"/>
      <c r="R12" s="67"/>
      <c r="S12" s="62"/>
      <c r="T12" s="68"/>
      <c r="U12" s="66"/>
      <c r="V12" s="69"/>
    </row>
    <row r="13" spans="2:22" ht="4.5" customHeight="1" x14ac:dyDescent="0.2">
      <c r="B13" s="71"/>
      <c r="C13" s="7"/>
      <c r="D13" s="7"/>
      <c r="E13" s="7"/>
      <c r="F13" s="7"/>
      <c r="G13" s="7"/>
      <c r="H13" s="8"/>
      <c r="I13" s="7"/>
      <c r="J13" s="8"/>
      <c r="K13" s="66"/>
      <c r="L13" s="7"/>
      <c r="M13" s="7"/>
      <c r="N13" s="7"/>
      <c r="O13" s="7"/>
      <c r="P13" s="7"/>
      <c r="Q13" s="7"/>
      <c r="R13" s="9"/>
      <c r="S13" s="7"/>
      <c r="T13" s="10"/>
      <c r="U13" s="66"/>
      <c r="V13" s="72"/>
    </row>
    <row r="14" spans="2:22" ht="4.5" customHeight="1" x14ac:dyDescent="0.2">
      <c r="B14" s="61"/>
      <c r="C14" s="62"/>
      <c r="D14" s="62"/>
      <c r="E14" s="62"/>
      <c r="F14" s="62"/>
      <c r="G14" s="62"/>
      <c r="H14" s="62"/>
      <c r="I14" s="62"/>
      <c r="J14" s="62"/>
      <c r="K14" s="66"/>
      <c r="L14" s="62"/>
      <c r="M14" s="62"/>
      <c r="N14" s="62"/>
      <c r="O14" s="62"/>
      <c r="P14" s="62"/>
      <c r="Q14" s="62"/>
      <c r="R14" s="67"/>
      <c r="S14" s="62"/>
      <c r="T14" s="68"/>
      <c r="U14" s="66"/>
      <c r="V14" s="69"/>
    </row>
    <row r="15" spans="2:22" x14ac:dyDescent="0.2">
      <c r="B15" s="73" t="str">
        <f>texte!A29</f>
        <v>Basisbeitrag</v>
      </c>
      <c r="C15" s="74"/>
      <c r="D15" s="146" t="str">
        <f>IF(SUM(E17:E45)=0,texte!A30,"")</f>
        <v>geben Sie nachfolgend die LN des Betriebs ein</v>
      </c>
      <c r="E15" s="146"/>
      <c r="F15" s="146"/>
      <c r="G15" s="146"/>
      <c r="H15" s="146"/>
      <c r="I15" s="146"/>
      <c r="J15" s="146"/>
      <c r="K15" s="66"/>
      <c r="L15" s="75" t="str">
        <f>texte!A29</f>
        <v>Basisbeitrag</v>
      </c>
      <c r="M15" s="74"/>
      <c r="N15" s="74"/>
      <c r="O15" s="74"/>
      <c r="P15" s="74"/>
      <c r="Q15" s="74"/>
      <c r="R15" s="76"/>
      <c r="S15" s="74"/>
      <c r="T15" s="77"/>
      <c r="U15" s="66"/>
      <c r="V15" s="78"/>
    </row>
    <row r="16" spans="2:22" s="11" customFormat="1" x14ac:dyDescent="0.2">
      <c r="B16" s="79" t="str">
        <f>texte!A31</f>
        <v>Talzone</v>
      </c>
      <c r="C16" s="80"/>
      <c r="D16" s="80"/>
      <c r="E16" s="80"/>
      <c r="F16" s="80"/>
      <c r="G16" s="80"/>
      <c r="H16" s="81"/>
      <c r="I16" s="80"/>
      <c r="J16" s="81"/>
      <c r="K16" s="82"/>
      <c r="L16" s="80" t="str">
        <f>texte!A31</f>
        <v>Talzone</v>
      </c>
      <c r="M16" s="80"/>
      <c r="N16" s="80"/>
      <c r="O16" s="80"/>
      <c r="P16" s="80"/>
      <c r="Q16" s="80"/>
      <c r="R16" s="83"/>
      <c r="S16" s="80"/>
      <c r="T16" s="84"/>
      <c r="U16" s="82"/>
      <c r="V16" s="85"/>
    </row>
    <row r="17" spans="2:22" x14ac:dyDescent="0.2">
      <c r="B17" s="86" t="str">
        <f>texte!$A$32</f>
        <v xml:space="preserve">   - off. Ackerflächen und Dauerkulturen</v>
      </c>
      <c r="C17" s="62"/>
      <c r="D17" s="62"/>
      <c r="E17" s="70"/>
      <c r="F17" s="68" t="s">
        <v>1</v>
      </c>
      <c r="G17" s="68" t="s">
        <v>7</v>
      </c>
      <c r="H17" s="87">
        <v>900</v>
      </c>
      <c r="I17" s="88" t="s">
        <v>8</v>
      </c>
      <c r="J17" s="87">
        <f>E17*H17</f>
        <v>0</v>
      </c>
      <c r="K17" s="66"/>
      <c r="L17" s="89" t="str">
        <f>texte!$A$32</f>
        <v xml:space="preserve">   - off. Ackerflächen und Dauerkulturen</v>
      </c>
      <c r="M17" s="62"/>
      <c r="N17" s="62"/>
      <c r="O17" s="77">
        <f>E17</f>
        <v>0</v>
      </c>
      <c r="P17" s="68" t="s">
        <v>1</v>
      </c>
      <c r="Q17" s="68" t="s">
        <v>7</v>
      </c>
      <c r="R17" s="87">
        <v>700</v>
      </c>
      <c r="S17" s="88" t="s">
        <v>8</v>
      </c>
      <c r="T17" s="87">
        <f>O17*R17</f>
        <v>0</v>
      </c>
      <c r="U17" s="66"/>
      <c r="V17" s="69"/>
    </row>
    <row r="18" spans="2:22" x14ac:dyDescent="0.2">
      <c r="B18" s="86" t="str">
        <f>texte!$A$33</f>
        <v xml:space="preserve">   - Kunstwiese</v>
      </c>
      <c r="C18" s="62"/>
      <c r="D18" s="62"/>
      <c r="E18" s="70"/>
      <c r="F18" s="68" t="s">
        <v>1</v>
      </c>
      <c r="G18" s="68" t="s">
        <v>7</v>
      </c>
      <c r="H18" s="87">
        <v>900</v>
      </c>
      <c r="I18" s="88" t="s">
        <v>8</v>
      </c>
      <c r="J18" s="87">
        <f>E18*H18</f>
        <v>0</v>
      </c>
      <c r="K18" s="66"/>
      <c r="L18" s="89" t="str">
        <f>texte!$A$33</f>
        <v xml:space="preserve">   - Kunstwiese</v>
      </c>
      <c r="M18" s="62"/>
      <c r="N18" s="62"/>
      <c r="O18" s="77">
        <f t="shared" ref="O18" si="0">E18</f>
        <v>0</v>
      </c>
      <c r="P18" s="68" t="s">
        <v>1</v>
      </c>
      <c r="Q18" s="68" t="s">
        <v>7</v>
      </c>
      <c r="R18" s="87">
        <v>700</v>
      </c>
      <c r="S18" s="88" t="s">
        <v>8</v>
      </c>
      <c r="T18" s="87">
        <f t="shared" ref="T18" si="1">O18*R18</f>
        <v>0</v>
      </c>
      <c r="U18" s="66"/>
      <c r="V18" s="69"/>
    </row>
    <row r="19" spans="2:22" x14ac:dyDescent="0.2">
      <c r="B19" s="86" t="str">
        <f>texte!$A$34</f>
        <v xml:space="preserve">   - BFF auf Dauergrünland</v>
      </c>
      <c r="C19" s="62"/>
      <c r="D19" s="62"/>
      <c r="E19" s="70"/>
      <c r="F19" s="68" t="s">
        <v>1</v>
      </c>
      <c r="G19" s="68" t="s">
        <v>7</v>
      </c>
      <c r="H19" s="87">
        <f>IF($E$12="",0,IF($E$12&gt;$H$70,450,$E$12/$H$70*450))</f>
        <v>0</v>
      </c>
      <c r="I19" s="88" t="s">
        <v>8</v>
      </c>
      <c r="J19" s="87">
        <f>E19*H19</f>
        <v>0</v>
      </c>
      <c r="K19" s="66"/>
      <c r="L19" s="89" t="str">
        <f>texte!$A$34</f>
        <v xml:space="preserve">   - BFF auf Dauergrünland</v>
      </c>
      <c r="M19" s="62"/>
      <c r="N19" s="62"/>
      <c r="O19" s="77">
        <f>E19</f>
        <v>0</v>
      </c>
      <c r="P19" s="68" t="s">
        <v>1</v>
      </c>
      <c r="Q19" s="68" t="s">
        <v>7</v>
      </c>
      <c r="R19" s="87">
        <f>IF($E$12="",0,IF($O$12&gt;$R$70,300,$O$12/$R$70*300))</f>
        <v>0</v>
      </c>
      <c r="S19" s="88" t="s">
        <v>8</v>
      </c>
      <c r="T19" s="87">
        <f>O19*R19</f>
        <v>0</v>
      </c>
      <c r="U19" s="66"/>
      <c r="V19" s="69"/>
    </row>
    <row r="20" spans="2:22" x14ac:dyDescent="0.2">
      <c r="B20" s="86" t="str">
        <f>texte!$A$35</f>
        <v xml:space="preserve">   - Dauergrünland ohne BFF</v>
      </c>
      <c r="C20" s="62"/>
      <c r="D20" s="62"/>
      <c r="E20" s="70"/>
      <c r="F20" s="68" t="s">
        <v>1</v>
      </c>
      <c r="G20" s="68" t="s">
        <v>7</v>
      </c>
      <c r="H20" s="87">
        <f>IF($E$12="",0,IF($E$12&gt;$H$70,900,$E$12/$H$70*900))</f>
        <v>0</v>
      </c>
      <c r="I20" s="88" t="s">
        <v>8</v>
      </c>
      <c r="J20" s="87">
        <f>E20*H20</f>
        <v>0</v>
      </c>
      <c r="K20" s="66"/>
      <c r="L20" s="89" t="str">
        <f>texte!$A$35</f>
        <v xml:space="preserve">   - Dauergrünland ohne BFF</v>
      </c>
      <c r="M20" s="62"/>
      <c r="N20" s="62"/>
      <c r="O20" s="77">
        <f t="shared" ref="O20" si="2">E20</f>
        <v>0</v>
      </c>
      <c r="P20" s="68" t="s">
        <v>1</v>
      </c>
      <c r="Q20" s="68" t="s">
        <v>7</v>
      </c>
      <c r="R20" s="87">
        <f>IF($E$12="",0,IF($O$12&gt;$R$70,600,$O$12/$R$70*600))</f>
        <v>0</v>
      </c>
      <c r="S20" s="88" t="s">
        <v>8</v>
      </c>
      <c r="T20" s="87">
        <f t="shared" ref="T20" si="3">O20*R20</f>
        <v>0</v>
      </c>
      <c r="U20" s="66"/>
      <c r="V20" s="69"/>
    </row>
    <row r="21" spans="2:22" s="11" customFormat="1" x14ac:dyDescent="0.2">
      <c r="B21" s="79" t="str">
        <f>texte!A36</f>
        <v>Hügelzone</v>
      </c>
      <c r="C21" s="80"/>
      <c r="D21" s="80"/>
      <c r="E21" s="80"/>
      <c r="F21" s="80"/>
      <c r="G21" s="80"/>
      <c r="H21" s="81"/>
      <c r="I21" s="80"/>
      <c r="J21" s="81"/>
      <c r="K21" s="82"/>
      <c r="L21" s="80" t="str">
        <f>texte!A36</f>
        <v>Hügelzone</v>
      </c>
      <c r="M21" s="80"/>
      <c r="N21" s="80"/>
      <c r="O21" s="80"/>
      <c r="P21" s="80"/>
      <c r="Q21" s="80"/>
      <c r="R21" s="83"/>
      <c r="S21" s="80"/>
      <c r="T21" s="84"/>
      <c r="U21" s="82"/>
      <c r="V21" s="85"/>
    </row>
    <row r="22" spans="2:22" x14ac:dyDescent="0.2">
      <c r="B22" s="86" t="str">
        <f>texte!$A$32</f>
        <v xml:space="preserve">   - off. Ackerflächen und Dauerkulturen</v>
      </c>
      <c r="C22" s="62"/>
      <c r="D22" s="62"/>
      <c r="E22" s="70"/>
      <c r="F22" s="68" t="s">
        <v>1</v>
      </c>
      <c r="G22" s="68" t="s">
        <v>7</v>
      </c>
      <c r="H22" s="87">
        <f>H17</f>
        <v>900</v>
      </c>
      <c r="I22" s="88" t="s">
        <v>8</v>
      </c>
      <c r="J22" s="87">
        <f>E22*H22</f>
        <v>0</v>
      </c>
      <c r="K22" s="66"/>
      <c r="L22" s="89" t="str">
        <f>texte!$A$32</f>
        <v xml:space="preserve">   - off. Ackerflächen und Dauerkulturen</v>
      </c>
      <c r="M22" s="62"/>
      <c r="N22" s="62"/>
      <c r="O22" s="77">
        <f t="shared" ref="O22:O23" si="4">E22</f>
        <v>0</v>
      </c>
      <c r="P22" s="68" t="s">
        <v>1</v>
      </c>
      <c r="Q22" s="68" t="s">
        <v>7</v>
      </c>
      <c r="R22" s="87">
        <f>R17</f>
        <v>700</v>
      </c>
      <c r="S22" s="88" t="s">
        <v>8</v>
      </c>
      <c r="T22" s="87">
        <f t="shared" ref="T22:T23" si="5">O22*R22</f>
        <v>0</v>
      </c>
      <c r="U22" s="66"/>
      <c r="V22" s="69"/>
    </row>
    <row r="23" spans="2:22" x14ac:dyDescent="0.2">
      <c r="B23" s="86" t="str">
        <f>texte!$A$33</f>
        <v xml:space="preserve">   - Kunstwiese</v>
      </c>
      <c r="C23" s="62"/>
      <c r="D23" s="62"/>
      <c r="E23" s="70"/>
      <c r="F23" s="68" t="s">
        <v>1</v>
      </c>
      <c r="G23" s="68" t="s">
        <v>7</v>
      </c>
      <c r="H23" s="87">
        <f t="shared" ref="H23:H25" si="6">H18</f>
        <v>900</v>
      </c>
      <c r="I23" s="88" t="s">
        <v>8</v>
      </c>
      <c r="J23" s="87">
        <f>E23*H23</f>
        <v>0</v>
      </c>
      <c r="K23" s="66"/>
      <c r="L23" s="89" t="str">
        <f>texte!$A$33</f>
        <v xml:space="preserve">   - Kunstwiese</v>
      </c>
      <c r="M23" s="62"/>
      <c r="N23" s="62"/>
      <c r="O23" s="77">
        <f t="shared" si="4"/>
        <v>0</v>
      </c>
      <c r="P23" s="68" t="s">
        <v>1</v>
      </c>
      <c r="Q23" s="68" t="s">
        <v>7</v>
      </c>
      <c r="R23" s="87">
        <f t="shared" ref="R23:R25" si="7">R18</f>
        <v>700</v>
      </c>
      <c r="S23" s="88" t="s">
        <v>8</v>
      </c>
      <c r="T23" s="87">
        <f t="shared" si="5"/>
        <v>0</v>
      </c>
      <c r="U23" s="66"/>
      <c r="V23" s="69"/>
    </row>
    <row r="24" spans="2:22" x14ac:dyDescent="0.2">
      <c r="B24" s="86" t="str">
        <f>texte!$A$34</f>
        <v xml:space="preserve">   - BFF auf Dauergrünland</v>
      </c>
      <c r="C24" s="62"/>
      <c r="D24" s="62"/>
      <c r="E24" s="70"/>
      <c r="F24" s="68" t="s">
        <v>1</v>
      </c>
      <c r="G24" s="68" t="s">
        <v>7</v>
      </c>
      <c r="H24" s="87">
        <f t="shared" si="6"/>
        <v>0</v>
      </c>
      <c r="I24" s="88" t="s">
        <v>8</v>
      </c>
      <c r="J24" s="87">
        <f>E24*H24</f>
        <v>0</v>
      </c>
      <c r="K24" s="66"/>
      <c r="L24" s="89" t="str">
        <f>texte!$A$34</f>
        <v xml:space="preserve">   - BFF auf Dauergrünland</v>
      </c>
      <c r="M24" s="62"/>
      <c r="N24" s="62"/>
      <c r="O24" s="77">
        <f>E24</f>
        <v>0</v>
      </c>
      <c r="P24" s="68" t="s">
        <v>1</v>
      </c>
      <c r="Q24" s="68" t="s">
        <v>7</v>
      </c>
      <c r="R24" s="87">
        <f t="shared" si="7"/>
        <v>0</v>
      </c>
      <c r="S24" s="88" t="s">
        <v>8</v>
      </c>
      <c r="T24" s="87">
        <f>O24*R24</f>
        <v>0</v>
      </c>
      <c r="U24" s="66"/>
      <c r="V24" s="69"/>
    </row>
    <row r="25" spans="2:22" x14ac:dyDescent="0.2">
      <c r="B25" s="86" t="str">
        <f>texte!$A$35</f>
        <v xml:space="preserve">   - Dauergrünland ohne BFF</v>
      </c>
      <c r="C25" s="62"/>
      <c r="D25" s="62"/>
      <c r="E25" s="70"/>
      <c r="F25" s="68" t="s">
        <v>1</v>
      </c>
      <c r="G25" s="68" t="s">
        <v>7</v>
      </c>
      <c r="H25" s="87">
        <f t="shared" si="6"/>
        <v>0</v>
      </c>
      <c r="I25" s="88" t="s">
        <v>8</v>
      </c>
      <c r="J25" s="87">
        <f>E25*H25</f>
        <v>0</v>
      </c>
      <c r="K25" s="66"/>
      <c r="L25" s="89" t="str">
        <f>texte!$A$35</f>
        <v xml:space="preserve">   - Dauergrünland ohne BFF</v>
      </c>
      <c r="M25" s="62"/>
      <c r="N25" s="62"/>
      <c r="O25" s="77">
        <f t="shared" ref="O25" si="8">E25</f>
        <v>0</v>
      </c>
      <c r="P25" s="68" t="s">
        <v>1</v>
      </c>
      <c r="Q25" s="68" t="s">
        <v>7</v>
      </c>
      <c r="R25" s="87">
        <f t="shared" si="7"/>
        <v>0</v>
      </c>
      <c r="S25" s="88" t="s">
        <v>8</v>
      </c>
      <c r="T25" s="87">
        <f t="shared" ref="T25" si="9">O25*R25</f>
        <v>0</v>
      </c>
      <c r="U25" s="66"/>
      <c r="V25" s="69"/>
    </row>
    <row r="26" spans="2:22" s="11" customFormat="1" x14ac:dyDescent="0.2">
      <c r="B26" s="79" t="str">
        <f>texte!A37</f>
        <v>Bergzone 1</v>
      </c>
      <c r="C26" s="80"/>
      <c r="D26" s="80"/>
      <c r="E26" s="80"/>
      <c r="F26" s="80"/>
      <c r="G26" s="80"/>
      <c r="H26" s="81"/>
      <c r="I26" s="80"/>
      <c r="J26" s="81"/>
      <c r="K26" s="82"/>
      <c r="L26" s="80" t="str">
        <f>texte!A37</f>
        <v>Bergzone 1</v>
      </c>
      <c r="M26" s="80"/>
      <c r="N26" s="80"/>
      <c r="O26" s="80"/>
      <c r="P26" s="80"/>
      <c r="Q26" s="80"/>
      <c r="R26" s="83"/>
      <c r="S26" s="80"/>
      <c r="T26" s="84"/>
      <c r="U26" s="82"/>
      <c r="V26" s="85"/>
    </row>
    <row r="27" spans="2:22" x14ac:dyDescent="0.2">
      <c r="B27" s="86" t="str">
        <f>texte!$A$32</f>
        <v xml:space="preserve">   - off. Ackerflächen und Dauerkulturen</v>
      </c>
      <c r="C27" s="62"/>
      <c r="D27" s="62"/>
      <c r="E27" s="70"/>
      <c r="F27" s="68" t="s">
        <v>1</v>
      </c>
      <c r="G27" s="68" t="s">
        <v>7</v>
      </c>
      <c r="H27" s="87">
        <f t="shared" ref="H27:H40" si="10">H22</f>
        <v>900</v>
      </c>
      <c r="I27" s="88" t="s">
        <v>8</v>
      </c>
      <c r="J27" s="87">
        <f>E27*H27</f>
        <v>0</v>
      </c>
      <c r="K27" s="66"/>
      <c r="L27" s="89" t="str">
        <f>texte!$A$32</f>
        <v xml:space="preserve">   - off. Ackerflächen und Dauerkulturen</v>
      </c>
      <c r="M27" s="62"/>
      <c r="N27" s="62"/>
      <c r="O27" s="77">
        <f t="shared" ref="O27:O28" si="11">E27</f>
        <v>0</v>
      </c>
      <c r="P27" s="68" t="s">
        <v>1</v>
      </c>
      <c r="Q27" s="68" t="s">
        <v>7</v>
      </c>
      <c r="R27" s="87">
        <f t="shared" ref="R27:R40" si="12">R22</f>
        <v>700</v>
      </c>
      <c r="S27" s="88" t="s">
        <v>8</v>
      </c>
      <c r="T27" s="87">
        <f t="shared" ref="T27:T28" si="13">O27*R27</f>
        <v>0</v>
      </c>
      <c r="U27" s="66"/>
      <c r="V27" s="69"/>
    </row>
    <row r="28" spans="2:22" x14ac:dyDescent="0.2">
      <c r="B28" s="86" t="str">
        <f>texte!$A$33</f>
        <v xml:space="preserve">   - Kunstwiese</v>
      </c>
      <c r="C28" s="62"/>
      <c r="D28" s="62"/>
      <c r="E28" s="70"/>
      <c r="F28" s="68" t="s">
        <v>1</v>
      </c>
      <c r="G28" s="68" t="s">
        <v>7</v>
      </c>
      <c r="H28" s="87">
        <f t="shared" si="10"/>
        <v>900</v>
      </c>
      <c r="I28" s="88" t="s">
        <v>8</v>
      </c>
      <c r="J28" s="87">
        <f>E28*H28</f>
        <v>0</v>
      </c>
      <c r="K28" s="66"/>
      <c r="L28" s="89" t="str">
        <f>texte!$A$33</f>
        <v xml:space="preserve">   - Kunstwiese</v>
      </c>
      <c r="M28" s="62"/>
      <c r="N28" s="62"/>
      <c r="O28" s="77">
        <f t="shared" si="11"/>
        <v>0</v>
      </c>
      <c r="P28" s="68" t="s">
        <v>1</v>
      </c>
      <c r="Q28" s="68" t="s">
        <v>7</v>
      </c>
      <c r="R28" s="87">
        <f t="shared" si="12"/>
        <v>700</v>
      </c>
      <c r="S28" s="88" t="s">
        <v>8</v>
      </c>
      <c r="T28" s="87">
        <f t="shared" si="13"/>
        <v>0</v>
      </c>
      <c r="U28" s="66"/>
      <c r="V28" s="69"/>
    </row>
    <row r="29" spans="2:22" x14ac:dyDescent="0.2">
      <c r="B29" s="86" t="str">
        <f>texte!$A$34</f>
        <v xml:space="preserve">   - BFF auf Dauergrünland</v>
      </c>
      <c r="C29" s="62"/>
      <c r="D29" s="62"/>
      <c r="E29" s="70"/>
      <c r="F29" s="68" t="s">
        <v>1</v>
      </c>
      <c r="G29" s="68" t="s">
        <v>7</v>
      </c>
      <c r="H29" s="87">
        <f t="shared" si="10"/>
        <v>0</v>
      </c>
      <c r="I29" s="88" t="s">
        <v>8</v>
      </c>
      <c r="J29" s="87">
        <f>E29*H29</f>
        <v>0</v>
      </c>
      <c r="K29" s="66"/>
      <c r="L29" s="89" t="str">
        <f>texte!$A$34</f>
        <v xml:space="preserve">   - BFF auf Dauergrünland</v>
      </c>
      <c r="M29" s="62"/>
      <c r="N29" s="62"/>
      <c r="O29" s="77">
        <f>E29</f>
        <v>0</v>
      </c>
      <c r="P29" s="68" t="s">
        <v>1</v>
      </c>
      <c r="Q29" s="68" t="s">
        <v>7</v>
      </c>
      <c r="R29" s="87">
        <f t="shared" si="12"/>
        <v>0</v>
      </c>
      <c r="S29" s="88" t="s">
        <v>8</v>
      </c>
      <c r="T29" s="87">
        <f>O29*R29</f>
        <v>0</v>
      </c>
      <c r="U29" s="66"/>
      <c r="V29" s="69"/>
    </row>
    <row r="30" spans="2:22" x14ac:dyDescent="0.2">
      <c r="B30" s="86" t="str">
        <f>texte!$A$35</f>
        <v xml:space="preserve">   - Dauergrünland ohne BFF</v>
      </c>
      <c r="C30" s="62"/>
      <c r="D30" s="62"/>
      <c r="E30" s="70"/>
      <c r="F30" s="68" t="s">
        <v>1</v>
      </c>
      <c r="G30" s="68" t="s">
        <v>7</v>
      </c>
      <c r="H30" s="87">
        <f t="shared" si="10"/>
        <v>0</v>
      </c>
      <c r="I30" s="88" t="s">
        <v>8</v>
      </c>
      <c r="J30" s="87">
        <f>E30*H30</f>
        <v>0</v>
      </c>
      <c r="K30" s="66"/>
      <c r="L30" s="89" t="str">
        <f>texte!$A$35</f>
        <v xml:space="preserve">   - Dauergrünland ohne BFF</v>
      </c>
      <c r="M30" s="62"/>
      <c r="N30" s="62"/>
      <c r="O30" s="77">
        <f t="shared" ref="O30" si="14">E30</f>
        <v>0</v>
      </c>
      <c r="P30" s="68" t="s">
        <v>1</v>
      </c>
      <c r="Q30" s="68" t="s">
        <v>7</v>
      </c>
      <c r="R30" s="87">
        <f t="shared" si="12"/>
        <v>0</v>
      </c>
      <c r="S30" s="88" t="s">
        <v>8</v>
      </c>
      <c r="T30" s="87">
        <f t="shared" ref="T30" si="15">O30*R30</f>
        <v>0</v>
      </c>
      <c r="U30" s="66"/>
      <c r="V30" s="69"/>
    </row>
    <row r="31" spans="2:22" s="11" customFormat="1" x14ac:dyDescent="0.2">
      <c r="B31" s="79" t="str">
        <f>texte!A38</f>
        <v>Bergzone 2</v>
      </c>
      <c r="C31" s="80"/>
      <c r="D31" s="80"/>
      <c r="E31" s="80"/>
      <c r="F31" s="80"/>
      <c r="G31" s="80"/>
      <c r="H31" s="81"/>
      <c r="I31" s="80"/>
      <c r="J31" s="81"/>
      <c r="K31" s="82"/>
      <c r="L31" s="80" t="str">
        <f>texte!A38</f>
        <v>Bergzone 2</v>
      </c>
      <c r="M31" s="80"/>
      <c r="N31" s="80"/>
      <c r="O31" s="80"/>
      <c r="P31" s="80"/>
      <c r="Q31" s="80"/>
      <c r="R31" s="83"/>
      <c r="S31" s="80"/>
      <c r="T31" s="84"/>
      <c r="U31" s="82"/>
      <c r="V31" s="85"/>
    </row>
    <row r="32" spans="2:22" x14ac:dyDescent="0.2">
      <c r="B32" s="86" t="str">
        <f>texte!$A$32</f>
        <v xml:space="preserve">   - off. Ackerflächen und Dauerkulturen</v>
      </c>
      <c r="C32" s="62"/>
      <c r="D32" s="62"/>
      <c r="E32" s="70"/>
      <c r="F32" s="68" t="s">
        <v>1</v>
      </c>
      <c r="G32" s="68" t="s">
        <v>7</v>
      </c>
      <c r="H32" s="87">
        <f t="shared" ref="H32" si="16">H27</f>
        <v>900</v>
      </c>
      <c r="I32" s="88" t="s">
        <v>8</v>
      </c>
      <c r="J32" s="87">
        <f>E32*H32</f>
        <v>0</v>
      </c>
      <c r="K32" s="66"/>
      <c r="L32" s="89" t="str">
        <f>texte!$A$32</f>
        <v xml:space="preserve">   - off. Ackerflächen und Dauerkulturen</v>
      </c>
      <c r="M32" s="62"/>
      <c r="N32" s="62"/>
      <c r="O32" s="77">
        <f t="shared" ref="O32:O33" si="17">E32</f>
        <v>0</v>
      </c>
      <c r="P32" s="68" t="s">
        <v>1</v>
      </c>
      <c r="Q32" s="68" t="s">
        <v>7</v>
      </c>
      <c r="R32" s="87">
        <f t="shared" ref="R32" si="18">R27</f>
        <v>700</v>
      </c>
      <c r="S32" s="88" t="s">
        <v>8</v>
      </c>
      <c r="T32" s="87">
        <f t="shared" ref="T32:T33" si="19">O32*R32</f>
        <v>0</v>
      </c>
      <c r="U32" s="66"/>
      <c r="V32" s="69"/>
    </row>
    <row r="33" spans="2:34" x14ac:dyDescent="0.2">
      <c r="B33" s="86" t="str">
        <f>texte!$A$33</f>
        <v xml:space="preserve">   - Kunstwiese</v>
      </c>
      <c r="C33" s="62"/>
      <c r="D33" s="62"/>
      <c r="E33" s="70"/>
      <c r="F33" s="68" t="s">
        <v>1</v>
      </c>
      <c r="G33" s="68" t="s">
        <v>7</v>
      </c>
      <c r="H33" s="87">
        <f t="shared" si="10"/>
        <v>900</v>
      </c>
      <c r="I33" s="88" t="s">
        <v>8</v>
      </c>
      <c r="J33" s="87">
        <f>E33*H33</f>
        <v>0</v>
      </c>
      <c r="K33" s="66"/>
      <c r="L33" s="89" t="str">
        <f>texte!$A$33</f>
        <v xml:space="preserve">   - Kunstwiese</v>
      </c>
      <c r="M33" s="62"/>
      <c r="N33" s="62"/>
      <c r="O33" s="77">
        <f t="shared" si="17"/>
        <v>0</v>
      </c>
      <c r="P33" s="68" t="s">
        <v>1</v>
      </c>
      <c r="Q33" s="68" t="s">
        <v>7</v>
      </c>
      <c r="R33" s="87">
        <f t="shared" si="12"/>
        <v>700</v>
      </c>
      <c r="S33" s="88" t="s">
        <v>8</v>
      </c>
      <c r="T33" s="87">
        <f t="shared" si="19"/>
        <v>0</v>
      </c>
      <c r="U33" s="66"/>
      <c r="V33" s="69"/>
    </row>
    <row r="34" spans="2:34" x14ac:dyDescent="0.2">
      <c r="B34" s="86" t="str">
        <f>texte!$A$34</f>
        <v xml:space="preserve">   - BFF auf Dauergrünland</v>
      </c>
      <c r="C34" s="62"/>
      <c r="D34" s="62"/>
      <c r="E34" s="70"/>
      <c r="F34" s="68" t="s">
        <v>1</v>
      </c>
      <c r="G34" s="68" t="s">
        <v>7</v>
      </c>
      <c r="H34" s="87">
        <f t="shared" si="10"/>
        <v>0</v>
      </c>
      <c r="I34" s="88" t="s">
        <v>8</v>
      </c>
      <c r="J34" s="87">
        <f>E34*H34</f>
        <v>0</v>
      </c>
      <c r="K34" s="66"/>
      <c r="L34" s="89" t="str">
        <f>texte!$A$34</f>
        <v xml:space="preserve">   - BFF auf Dauergrünland</v>
      </c>
      <c r="M34" s="62"/>
      <c r="N34" s="62"/>
      <c r="O34" s="77">
        <f>E34</f>
        <v>0</v>
      </c>
      <c r="P34" s="68" t="s">
        <v>1</v>
      </c>
      <c r="Q34" s="68" t="s">
        <v>7</v>
      </c>
      <c r="R34" s="87">
        <f t="shared" si="12"/>
        <v>0</v>
      </c>
      <c r="S34" s="88" t="s">
        <v>8</v>
      </c>
      <c r="T34" s="87">
        <f>O34*R34</f>
        <v>0</v>
      </c>
      <c r="U34" s="66"/>
      <c r="V34" s="69"/>
    </row>
    <row r="35" spans="2:34" x14ac:dyDescent="0.2">
      <c r="B35" s="86" t="str">
        <f>texte!$A$35</f>
        <v xml:space="preserve">   - Dauergrünland ohne BFF</v>
      </c>
      <c r="C35" s="62"/>
      <c r="D35" s="62"/>
      <c r="E35" s="70"/>
      <c r="F35" s="68" t="s">
        <v>1</v>
      </c>
      <c r="G35" s="68" t="s">
        <v>7</v>
      </c>
      <c r="H35" s="87">
        <f t="shared" si="10"/>
        <v>0</v>
      </c>
      <c r="I35" s="88" t="s">
        <v>8</v>
      </c>
      <c r="J35" s="87">
        <f>E35*H35</f>
        <v>0</v>
      </c>
      <c r="K35" s="66"/>
      <c r="L35" s="89" t="str">
        <f>texte!$A$35</f>
        <v xml:space="preserve">   - Dauergrünland ohne BFF</v>
      </c>
      <c r="M35" s="62"/>
      <c r="N35" s="62"/>
      <c r="O35" s="77">
        <f t="shared" ref="O35" si="20">E35</f>
        <v>0</v>
      </c>
      <c r="P35" s="68" t="s">
        <v>1</v>
      </c>
      <c r="Q35" s="68" t="s">
        <v>7</v>
      </c>
      <c r="R35" s="87">
        <f t="shared" si="12"/>
        <v>0</v>
      </c>
      <c r="S35" s="88" t="s">
        <v>8</v>
      </c>
      <c r="T35" s="87">
        <f t="shared" ref="T35" si="21">O35*R35</f>
        <v>0</v>
      </c>
      <c r="U35" s="66"/>
      <c r="V35" s="69"/>
    </row>
    <row r="36" spans="2:34" s="11" customFormat="1" x14ac:dyDescent="0.2">
      <c r="B36" s="79" t="str">
        <f>texte!A39</f>
        <v>Bergzone 3</v>
      </c>
      <c r="C36" s="80"/>
      <c r="D36" s="80"/>
      <c r="E36" s="80"/>
      <c r="F36" s="80"/>
      <c r="G36" s="80"/>
      <c r="H36" s="81"/>
      <c r="I36" s="80"/>
      <c r="J36" s="81"/>
      <c r="K36" s="82"/>
      <c r="L36" s="80" t="str">
        <f>texte!A39</f>
        <v>Bergzone 3</v>
      </c>
      <c r="M36" s="80"/>
      <c r="N36" s="80"/>
      <c r="O36" s="80"/>
      <c r="P36" s="80"/>
      <c r="Q36" s="80"/>
      <c r="R36" s="83"/>
      <c r="S36" s="80"/>
      <c r="T36" s="84"/>
      <c r="U36" s="82"/>
      <c r="V36" s="85"/>
    </row>
    <row r="37" spans="2:34" x14ac:dyDescent="0.2">
      <c r="B37" s="86" t="str">
        <f>texte!$A$32</f>
        <v xml:space="preserve">   - off. Ackerflächen und Dauerkulturen</v>
      </c>
      <c r="C37" s="62"/>
      <c r="D37" s="62"/>
      <c r="E37" s="70"/>
      <c r="F37" s="68" t="s">
        <v>1</v>
      </c>
      <c r="G37" s="68" t="s">
        <v>7</v>
      </c>
      <c r="H37" s="87">
        <f t="shared" ref="H37" si="22">H32</f>
        <v>900</v>
      </c>
      <c r="I37" s="88" t="s">
        <v>8</v>
      </c>
      <c r="J37" s="87">
        <f>E37*H37</f>
        <v>0</v>
      </c>
      <c r="K37" s="66"/>
      <c r="L37" s="89" t="str">
        <f>texte!$A$32</f>
        <v xml:space="preserve">   - off. Ackerflächen und Dauerkulturen</v>
      </c>
      <c r="M37" s="62"/>
      <c r="N37" s="62"/>
      <c r="O37" s="77">
        <f t="shared" ref="O37:O38" si="23">E37</f>
        <v>0</v>
      </c>
      <c r="P37" s="68" t="s">
        <v>1</v>
      </c>
      <c r="Q37" s="68" t="s">
        <v>7</v>
      </c>
      <c r="R37" s="87">
        <f t="shared" ref="R37" si="24">R32</f>
        <v>700</v>
      </c>
      <c r="S37" s="88" t="s">
        <v>8</v>
      </c>
      <c r="T37" s="87">
        <f t="shared" ref="T37:T38" si="25">O37*R37</f>
        <v>0</v>
      </c>
      <c r="U37" s="66"/>
      <c r="V37" s="69"/>
    </row>
    <row r="38" spans="2:34" x14ac:dyDescent="0.2">
      <c r="B38" s="86" t="str">
        <f>texte!$A$33</f>
        <v xml:space="preserve">   - Kunstwiese</v>
      </c>
      <c r="C38" s="62"/>
      <c r="D38" s="62"/>
      <c r="E38" s="70"/>
      <c r="F38" s="68" t="s">
        <v>1</v>
      </c>
      <c r="G38" s="68" t="s">
        <v>7</v>
      </c>
      <c r="H38" s="87">
        <f t="shared" si="10"/>
        <v>900</v>
      </c>
      <c r="I38" s="88" t="s">
        <v>8</v>
      </c>
      <c r="J38" s="87">
        <f>E38*H38</f>
        <v>0</v>
      </c>
      <c r="K38" s="66"/>
      <c r="L38" s="89" t="str">
        <f>texte!$A$33</f>
        <v xml:space="preserve">   - Kunstwiese</v>
      </c>
      <c r="M38" s="62"/>
      <c r="N38" s="62"/>
      <c r="O38" s="77">
        <f t="shared" si="23"/>
        <v>0</v>
      </c>
      <c r="P38" s="68" t="s">
        <v>1</v>
      </c>
      <c r="Q38" s="68" t="s">
        <v>7</v>
      </c>
      <c r="R38" s="87">
        <f t="shared" si="12"/>
        <v>700</v>
      </c>
      <c r="S38" s="88" t="s">
        <v>8</v>
      </c>
      <c r="T38" s="87">
        <f t="shared" si="25"/>
        <v>0</v>
      </c>
      <c r="U38" s="66"/>
      <c r="V38" s="69"/>
    </row>
    <row r="39" spans="2:34" x14ac:dyDescent="0.2">
      <c r="B39" s="86" t="str">
        <f>texte!$A$34</f>
        <v xml:space="preserve">   - BFF auf Dauergrünland</v>
      </c>
      <c r="C39" s="62"/>
      <c r="D39" s="62"/>
      <c r="E39" s="70"/>
      <c r="F39" s="68" t="s">
        <v>1</v>
      </c>
      <c r="G39" s="68" t="s">
        <v>7</v>
      </c>
      <c r="H39" s="87">
        <f t="shared" si="10"/>
        <v>0</v>
      </c>
      <c r="I39" s="88" t="s">
        <v>8</v>
      </c>
      <c r="J39" s="87">
        <f>E39*H39</f>
        <v>0</v>
      </c>
      <c r="K39" s="66"/>
      <c r="L39" s="89" t="str">
        <f>texte!$A$34</f>
        <v xml:space="preserve">   - BFF auf Dauergrünland</v>
      </c>
      <c r="M39" s="62"/>
      <c r="N39" s="62"/>
      <c r="O39" s="77">
        <f>E39</f>
        <v>0</v>
      </c>
      <c r="P39" s="68" t="s">
        <v>1</v>
      </c>
      <c r="Q39" s="68" t="s">
        <v>7</v>
      </c>
      <c r="R39" s="87">
        <f t="shared" si="12"/>
        <v>0</v>
      </c>
      <c r="S39" s="88" t="s">
        <v>8</v>
      </c>
      <c r="T39" s="87">
        <f>O39*R39</f>
        <v>0</v>
      </c>
      <c r="U39" s="66"/>
      <c r="V39" s="69"/>
    </row>
    <row r="40" spans="2:34" x14ac:dyDescent="0.2">
      <c r="B40" s="86" t="str">
        <f>texte!$A$35</f>
        <v xml:space="preserve">   - Dauergrünland ohne BFF</v>
      </c>
      <c r="C40" s="62"/>
      <c r="D40" s="62"/>
      <c r="E40" s="70"/>
      <c r="F40" s="68" t="s">
        <v>1</v>
      </c>
      <c r="G40" s="68" t="s">
        <v>7</v>
      </c>
      <c r="H40" s="87">
        <f t="shared" si="10"/>
        <v>0</v>
      </c>
      <c r="I40" s="88" t="s">
        <v>8</v>
      </c>
      <c r="J40" s="87">
        <f>E40*H40</f>
        <v>0</v>
      </c>
      <c r="K40" s="66"/>
      <c r="L40" s="89" t="str">
        <f>texte!$A$35</f>
        <v xml:space="preserve">   - Dauergrünland ohne BFF</v>
      </c>
      <c r="M40" s="62"/>
      <c r="N40" s="62"/>
      <c r="O40" s="77">
        <f t="shared" ref="O40" si="26">E40</f>
        <v>0</v>
      </c>
      <c r="P40" s="68" t="s">
        <v>1</v>
      </c>
      <c r="Q40" s="68" t="s">
        <v>7</v>
      </c>
      <c r="R40" s="87">
        <f t="shared" si="12"/>
        <v>0</v>
      </c>
      <c r="S40" s="88" t="s">
        <v>8</v>
      </c>
      <c r="T40" s="87">
        <f t="shared" ref="T40" si="27">O40*R40</f>
        <v>0</v>
      </c>
      <c r="U40" s="66"/>
      <c r="V40" s="69"/>
    </row>
    <row r="41" spans="2:34" s="11" customFormat="1" x14ac:dyDescent="0.2">
      <c r="B41" s="79" t="str">
        <f>texte!A40</f>
        <v>Angestammte Flächen im Ausland</v>
      </c>
      <c r="C41" s="80"/>
      <c r="D41" s="80"/>
      <c r="E41" s="80"/>
      <c r="F41" s="80"/>
      <c r="G41" s="80"/>
      <c r="H41" s="81"/>
      <c r="I41" s="80"/>
      <c r="J41" s="81"/>
      <c r="K41" s="82"/>
      <c r="L41" s="80" t="str">
        <f>texte!A40</f>
        <v>Angestammte Flächen im Ausland</v>
      </c>
      <c r="M41" s="80"/>
      <c r="N41" s="80"/>
      <c r="O41" s="80"/>
      <c r="P41" s="80"/>
      <c r="Q41" s="80"/>
      <c r="R41" s="83"/>
      <c r="S41" s="80"/>
      <c r="T41" s="84"/>
      <c r="U41" s="82"/>
      <c r="V41" s="85"/>
    </row>
    <row r="42" spans="2:34" x14ac:dyDescent="0.2">
      <c r="B42" s="86" t="str">
        <f>texte!$A$32</f>
        <v xml:space="preserve">   - off. Ackerflächen und Dauerkulturen</v>
      </c>
      <c r="C42" s="62"/>
      <c r="D42" s="62"/>
      <c r="E42" s="70"/>
      <c r="F42" s="68" t="s">
        <v>1</v>
      </c>
      <c r="G42" s="68" t="s">
        <v>7</v>
      </c>
      <c r="H42" s="87">
        <f>H37</f>
        <v>900</v>
      </c>
      <c r="I42" s="88" t="s">
        <v>8</v>
      </c>
      <c r="J42" s="87">
        <f>E42*H42</f>
        <v>0</v>
      </c>
      <c r="K42" s="66"/>
      <c r="L42" s="89" t="str">
        <f>texte!$A$32</f>
        <v xml:space="preserve">   - off. Ackerflächen und Dauerkulturen</v>
      </c>
      <c r="M42" s="62"/>
      <c r="N42" s="62"/>
      <c r="O42" s="77">
        <f t="shared" ref="O42:O43" si="28">E42</f>
        <v>0</v>
      </c>
      <c r="P42" s="68" t="s">
        <v>1</v>
      </c>
      <c r="Q42" s="68" t="s">
        <v>7</v>
      </c>
      <c r="R42" s="87">
        <f>R37</f>
        <v>700</v>
      </c>
      <c r="S42" s="88" t="s">
        <v>8</v>
      </c>
      <c r="T42" s="87">
        <f t="shared" ref="T42:T43" si="29">O42*R42</f>
        <v>0</v>
      </c>
      <c r="U42" s="66"/>
      <c r="V42" s="69"/>
    </row>
    <row r="43" spans="2:34" x14ac:dyDescent="0.2">
      <c r="B43" s="86" t="str">
        <f>texte!$A$33</f>
        <v xml:space="preserve">   - Kunstwiese</v>
      </c>
      <c r="C43" s="62"/>
      <c r="D43" s="62"/>
      <c r="E43" s="70"/>
      <c r="F43" s="68" t="s">
        <v>1</v>
      </c>
      <c r="G43" s="68" t="s">
        <v>7</v>
      </c>
      <c r="H43" s="87">
        <f>H38</f>
        <v>900</v>
      </c>
      <c r="I43" s="88" t="s">
        <v>8</v>
      </c>
      <c r="J43" s="87">
        <f>E43*H43</f>
        <v>0</v>
      </c>
      <c r="K43" s="66"/>
      <c r="L43" s="89" t="str">
        <f>texte!$A$33</f>
        <v xml:space="preserve">   - Kunstwiese</v>
      </c>
      <c r="M43" s="62"/>
      <c r="N43" s="62"/>
      <c r="O43" s="77">
        <f t="shared" si="28"/>
        <v>0</v>
      </c>
      <c r="P43" s="68" t="s">
        <v>1</v>
      </c>
      <c r="Q43" s="68" t="s">
        <v>7</v>
      </c>
      <c r="R43" s="87">
        <f>R38</f>
        <v>700</v>
      </c>
      <c r="S43" s="88" t="s">
        <v>8</v>
      </c>
      <c r="T43" s="87">
        <f t="shared" si="29"/>
        <v>0</v>
      </c>
      <c r="U43" s="66"/>
      <c r="V43" s="69"/>
    </row>
    <row r="44" spans="2:34" x14ac:dyDescent="0.2">
      <c r="B44" s="86" t="str">
        <f>texte!$A$34</f>
        <v xml:space="preserve">   - BFF auf Dauergrünland</v>
      </c>
      <c r="C44" s="62"/>
      <c r="D44" s="62"/>
      <c r="E44" s="62"/>
      <c r="F44" s="68"/>
      <c r="G44" s="68"/>
      <c r="H44" s="87"/>
      <c r="I44" s="62"/>
      <c r="J44" s="87"/>
      <c r="K44" s="66"/>
      <c r="L44" s="89" t="str">
        <f>texte!$A$34</f>
        <v xml:space="preserve">   - BFF auf Dauergrünland</v>
      </c>
      <c r="M44" s="62"/>
      <c r="N44" s="62"/>
      <c r="O44" s="77"/>
      <c r="P44" s="68"/>
      <c r="Q44" s="68"/>
      <c r="R44" s="87"/>
      <c r="S44" s="62"/>
      <c r="T44" s="87"/>
      <c r="U44" s="66"/>
      <c r="V44" s="69"/>
    </row>
    <row r="45" spans="2:34" x14ac:dyDescent="0.2">
      <c r="B45" s="86" t="str">
        <f>texte!A41</f>
        <v xml:space="preserve">   - Dauergrünland</v>
      </c>
      <c r="C45" s="62"/>
      <c r="D45" s="62"/>
      <c r="E45" s="70"/>
      <c r="F45" s="68" t="s">
        <v>1</v>
      </c>
      <c r="G45" s="68" t="s">
        <v>7</v>
      </c>
      <c r="H45" s="87">
        <f>H43</f>
        <v>900</v>
      </c>
      <c r="I45" s="88" t="s">
        <v>8</v>
      </c>
      <c r="J45" s="87">
        <f>E45*H45</f>
        <v>0</v>
      </c>
      <c r="K45" s="66"/>
      <c r="L45" s="62" t="str">
        <f>texte!A41</f>
        <v xml:space="preserve">   - Dauergrünland</v>
      </c>
      <c r="M45" s="62"/>
      <c r="N45" s="62"/>
      <c r="O45" s="77">
        <f t="shared" ref="O45" si="30">E45</f>
        <v>0</v>
      </c>
      <c r="P45" s="68" t="s">
        <v>1</v>
      </c>
      <c r="Q45" s="68" t="s">
        <v>7</v>
      </c>
      <c r="R45" s="87">
        <f>R43</f>
        <v>700</v>
      </c>
      <c r="S45" s="88" t="s">
        <v>8</v>
      </c>
      <c r="T45" s="87">
        <f t="shared" ref="T45" si="31">O45*R45</f>
        <v>0</v>
      </c>
      <c r="U45" s="66"/>
      <c r="V45" s="69"/>
    </row>
    <row r="46" spans="2:34" x14ac:dyDescent="0.2">
      <c r="B46" s="61" t="str">
        <f>texte!A42</f>
        <v>Total vor Abstufung (Reduktion)</v>
      </c>
      <c r="C46" s="62"/>
      <c r="D46" s="62"/>
      <c r="E46" s="87">
        <f>SUM(E17:E45)</f>
        <v>0</v>
      </c>
      <c r="F46" s="68" t="s">
        <v>1</v>
      </c>
      <c r="G46" s="62"/>
      <c r="H46" s="62"/>
      <c r="I46" s="62"/>
      <c r="J46" s="87">
        <f>SUM(J17:J45)</f>
        <v>0</v>
      </c>
      <c r="K46" s="66"/>
      <c r="L46" s="62" t="str">
        <f>texte!A42</f>
        <v>Total vor Abstufung (Reduktion)</v>
      </c>
      <c r="M46" s="62"/>
      <c r="N46" s="62"/>
      <c r="O46" s="87">
        <f>SUM(O17:O45)</f>
        <v>0</v>
      </c>
      <c r="P46" s="68" t="s">
        <v>1</v>
      </c>
      <c r="Q46" s="62"/>
      <c r="R46" s="62"/>
      <c r="S46" s="62"/>
      <c r="T46" s="87">
        <f>SUM(T17:T45)</f>
        <v>0</v>
      </c>
      <c r="U46" s="66"/>
      <c r="V46" s="69"/>
    </row>
    <row r="47" spans="2:34" hidden="1" x14ac:dyDescent="0.2">
      <c r="B47" s="61"/>
      <c r="C47" s="62" t="str">
        <f>texte!A43</f>
        <v>Flächenanteil</v>
      </c>
      <c r="D47" s="62"/>
      <c r="E47" s="62" t="str">
        <f>texte!A44</f>
        <v>Abstufung</v>
      </c>
      <c r="F47" s="62"/>
      <c r="G47" s="62"/>
      <c r="H47" s="62"/>
      <c r="I47" s="62" t="str">
        <f>texte!A45</f>
        <v>Unt. Schwelle</v>
      </c>
      <c r="J47" s="62"/>
      <c r="K47" s="66"/>
      <c r="L47" s="62"/>
      <c r="M47" s="62" t="str">
        <f>texte!A43</f>
        <v>Flächenanteil</v>
      </c>
      <c r="N47" s="62"/>
      <c r="O47" s="62" t="str">
        <f>texte!A44</f>
        <v>Abstufung</v>
      </c>
      <c r="P47" s="62"/>
      <c r="Q47" s="62"/>
      <c r="R47" s="67"/>
      <c r="S47" s="62" t="s">
        <v>66</v>
      </c>
      <c r="T47" s="68"/>
      <c r="U47" s="66"/>
      <c r="V47" s="69"/>
      <c r="AE47" s="1" t="s">
        <v>66</v>
      </c>
      <c r="AF47" s="1" t="s">
        <v>65</v>
      </c>
      <c r="AG47" s="1" t="s">
        <v>66</v>
      </c>
      <c r="AH47" s="1" t="s">
        <v>65</v>
      </c>
    </row>
    <row r="48" spans="2:34" hidden="1" x14ac:dyDescent="0.2">
      <c r="B48" s="61" t="str">
        <f>CONCATENATE(AG48," - ",AH48," ha")</f>
        <v>0 - 0 ha</v>
      </c>
      <c r="C48" s="62">
        <f>IF($E$46&lt;AH48,E46,AH48)</f>
        <v>0</v>
      </c>
      <c r="D48" s="62"/>
      <c r="E48" s="90">
        <v>1</v>
      </c>
      <c r="F48" s="62"/>
      <c r="G48" s="62"/>
      <c r="H48" s="62"/>
      <c r="I48" s="62">
        <f>G48*$E$11</f>
        <v>0</v>
      </c>
      <c r="J48" s="62"/>
      <c r="K48" s="66"/>
      <c r="L48" s="62" t="str">
        <f>B48</f>
        <v>0 - 0 ha</v>
      </c>
      <c r="M48" s="62">
        <f>C48</f>
        <v>0</v>
      </c>
      <c r="N48" s="62"/>
      <c r="O48" s="90">
        <v>1</v>
      </c>
      <c r="P48" s="62"/>
      <c r="Q48" s="62"/>
      <c r="R48" s="67"/>
      <c r="S48" s="62">
        <f>Q48*$E$11</f>
        <v>0</v>
      </c>
      <c r="T48" s="68"/>
      <c r="U48" s="66"/>
      <c r="V48" s="69"/>
      <c r="AE48" s="13">
        <v>0</v>
      </c>
      <c r="AF48" s="1">
        <v>60</v>
      </c>
      <c r="AG48" s="1">
        <f>AE48*$E$11</f>
        <v>0</v>
      </c>
      <c r="AH48" s="1">
        <f>AF48*$E$11</f>
        <v>0</v>
      </c>
    </row>
    <row r="49" spans="2:34" hidden="1" x14ac:dyDescent="0.2">
      <c r="B49" s="61" t="str">
        <f t="shared" ref="B49:B52" si="32">CONCATENATE(AG49," - ",AH49," ha")</f>
        <v>0 - 0 ha</v>
      </c>
      <c r="C49" s="62">
        <f>IF($E$46&lt;AH49,$E$46-SUM(C$48:C48),AH49-SUM(C$48:C48))</f>
        <v>0</v>
      </c>
      <c r="D49" s="62"/>
      <c r="E49" s="90">
        <f>E48-0.2</f>
        <v>0.8</v>
      </c>
      <c r="F49" s="62"/>
      <c r="G49" s="62"/>
      <c r="H49" s="62"/>
      <c r="I49" s="62">
        <f t="shared" ref="I49:I53" si="33">G49*$E$11</f>
        <v>0</v>
      </c>
      <c r="J49" s="62"/>
      <c r="K49" s="66"/>
      <c r="L49" s="62" t="str">
        <f t="shared" ref="L49:L53" si="34">B49</f>
        <v>0 - 0 ha</v>
      </c>
      <c r="M49" s="62">
        <f t="shared" ref="M49:M53" si="35">C49</f>
        <v>0</v>
      </c>
      <c r="N49" s="62"/>
      <c r="O49" s="90">
        <f>O48-0.2</f>
        <v>0.8</v>
      </c>
      <c r="P49" s="62"/>
      <c r="Q49" s="62"/>
      <c r="R49" s="67"/>
      <c r="S49" s="62">
        <f t="shared" ref="S49:S53" si="36">Q49*$E$11</f>
        <v>0</v>
      </c>
      <c r="T49" s="68"/>
      <c r="U49" s="66"/>
      <c r="V49" s="69"/>
      <c r="AE49" s="1">
        <f>AF48</f>
        <v>60</v>
      </c>
      <c r="AF49" s="1">
        <f>AE49+20</f>
        <v>80</v>
      </c>
      <c r="AG49" s="1">
        <f t="shared" ref="AG49:AG53" si="37">AE49*$E$11</f>
        <v>0</v>
      </c>
      <c r="AH49" s="1">
        <f t="shared" ref="AH49:AH52" si="38">AF49*$E$11</f>
        <v>0</v>
      </c>
    </row>
    <row r="50" spans="2:34" hidden="1" x14ac:dyDescent="0.2">
      <c r="B50" s="61" t="str">
        <f t="shared" si="32"/>
        <v>0 - 0 ha</v>
      </c>
      <c r="C50" s="62">
        <f>IF($E$46&lt;AH50,$E$46-SUM(C$48:C49),AH50-SUM(C$48:C49))</f>
        <v>0</v>
      </c>
      <c r="D50" s="62"/>
      <c r="E50" s="90">
        <f t="shared" ref="E50:E53" si="39">E49-0.2</f>
        <v>0.60000000000000009</v>
      </c>
      <c r="F50" s="62"/>
      <c r="G50" s="62"/>
      <c r="H50" s="62"/>
      <c r="I50" s="62">
        <f t="shared" si="33"/>
        <v>0</v>
      </c>
      <c r="J50" s="62"/>
      <c r="K50" s="66"/>
      <c r="L50" s="62" t="str">
        <f t="shared" si="34"/>
        <v>0 - 0 ha</v>
      </c>
      <c r="M50" s="62">
        <f t="shared" si="35"/>
        <v>0</v>
      </c>
      <c r="N50" s="62"/>
      <c r="O50" s="90">
        <f t="shared" ref="O50:O53" si="40">O49-0.2</f>
        <v>0.60000000000000009</v>
      </c>
      <c r="P50" s="62"/>
      <c r="Q50" s="62"/>
      <c r="R50" s="67"/>
      <c r="S50" s="62">
        <f t="shared" si="36"/>
        <v>0</v>
      </c>
      <c r="T50" s="68"/>
      <c r="U50" s="66"/>
      <c r="V50" s="69"/>
      <c r="AE50" s="1">
        <f>AE49+20</f>
        <v>80</v>
      </c>
      <c r="AF50" s="1">
        <f t="shared" ref="AF50:AF52" si="41">AE50+20</f>
        <v>100</v>
      </c>
      <c r="AG50" s="1">
        <f t="shared" si="37"/>
        <v>0</v>
      </c>
      <c r="AH50" s="1">
        <f t="shared" si="38"/>
        <v>0</v>
      </c>
    </row>
    <row r="51" spans="2:34" hidden="1" x14ac:dyDescent="0.2">
      <c r="B51" s="61" t="str">
        <f t="shared" si="32"/>
        <v>0 - 0 ha</v>
      </c>
      <c r="C51" s="62">
        <f>IF($E$46&lt;AH51,$E$46-SUM(C$48:C50),AH51-SUM(C$48:C50))</f>
        <v>0</v>
      </c>
      <c r="D51" s="62"/>
      <c r="E51" s="90">
        <f t="shared" si="39"/>
        <v>0.40000000000000008</v>
      </c>
      <c r="F51" s="62"/>
      <c r="G51" s="62"/>
      <c r="H51" s="62"/>
      <c r="I51" s="62">
        <f t="shared" si="33"/>
        <v>0</v>
      </c>
      <c r="J51" s="62"/>
      <c r="K51" s="66"/>
      <c r="L51" s="62" t="str">
        <f t="shared" si="34"/>
        <v>0 - 0 ha</v>
      </c>
      <c r="M51" s="62">
        <f t="shared" si="35"/>
        <v>0</v>
      </c>
      <c r="N51" s="62"/>
      <c r="O51" s="90">
        <f t="shared" si="40"/>
        <v>0.40000000000000008</v>
      </c>
      <c r="P51" s="62"/>
      <c r="Q51" s="62"/>
      <c r="R51" s="67"/>
      <c r="S51" s="62">
        <f t="shared" si="36"/>
        <v>0</v>
      </c>
      <c r="T51" s="68"/>
      <c r="U51" s="66"/>
      <c r="V51" s="69"/>
      <c r="AE51" s="1">
        <f t="shared" ref="AE51:AE53" si="42">AE50+20</f>
        <v>100</v>
      </c>
      <c r="AF51" s="1">
        <f t="shared" si="41"/>
        <v>120</v>
      </c>
      <c r="AG51" s="1">
        <f t="shared" si="37"/>
        <v>0</v>
      </c>
      <c r="AH51" s="1">
        <f t="shared" si="38"/>
        <v>0</v>
      </c>
    </row>
    <row r="52" spans="2:34" hidden="1" x14ac:dyDescent="0.2">
      <c r="B52" s="61" t="str">
        <f t="shared" si="32"/>
        <v>0 - 0 ha</v>
      </c>
      <c r="C52" s="62">
        <f>IF($E$46&lt;AH52,$E$46-SUM(C$48:C51),AH52-SUM(C$48:C51))</f>
        <v>0</v>
      </c>
      <c r="D52" s="62"/>
      <c r="E52" s="90">
        <f t="shared" si="39"/>
        <v>0.20000000000000007</v>
      </c>
      <c r="F52" s="62"/>
      <c r="G52" s="62"/>
      <c r="H52" s="62"/>
      <c r="I52" s="62">
        <f t="shared" si="33"/>
        <v>0</v>
      </c>
      <c r="J52" s="62"/>
      <c r="K52" s="66"/>
      <c r="L52" s="62" t="str">
        <f t="shared" si="34"/>
        <v>0 - 0 ha</v>
      </c>
      <c r="M52" s="62">
        <f t="shared" si="35"/>
        <v>0</v>
      </c>
      <c r="N52" s="62"/>
      <c r="O52" s="90">
        <f t="shared" si="40"/>
        <v>0.20000000000000007</v>
      </c>
      <c r="P52" s="62"/>
      <c r="Q52" s="62"/>
      <c r="R52" s="67"/>
      <c r="S52" s="62">
        <f t="shared" si="36"/>
        <v>0</v>
      </c>
      <c r="T52" s="68"/>
      <c r="U52" s="66"/>
      <c r="V52" s="69"/>
      <c r="AE52" s="1">
        <f t="shared" si="42"/>
        <v>120</v>
      </c>
      <c r="AF52" s="1">
        <f t="shared" si="41"/>
        <v>140</v>
      </c>
      <c r="AG52" s="1">
        <f t="shared" si="37"/>
        <v>0</v>
      </c>
      <c r="AH52" s="1">
        <f t="shared" si="38"/>
        <v>0</v>
      </c>
    </row>
    <row r="53" spans="2:34" hidden="1" x14ac:dyDescent="0.2">
      <c r="B53" s="61" t="str">
        <f>CONCATENATE(" &gt; ",AG53," ha")</f>
        <v xml:space="preserve"> &gt; 0 ha</v>
      </c>
      <c r="C53" s="62">
        <f>IF($E$46&gt;AG53,$E$46-AG53,0)</f>
        <v>0</v>
      </c>
      <c r="D53" s="62"/>
      <c r="E53" s="90">
        <f t="shared" si="39"/>
        <v>0</v>
      </c>
      <c r="F53" s="62"/>
      <c r="G53" s="62"/>
      <c r="H53" s="62"/>
      <c r="I53" s="62">
        <f t="shared" si="33"/>
        <v>0</v>
      </c>
      <c r="J53" s="62"/>
      <c r="K53" s="66"/>
      <c r="L53" s="62" t="str">
        <f t="shared" si="34"/>
        <v xml:space="preserve"> &gt; 0 ha</v>
      </c>
      <c r="M53" s="62">
        <f t="shared" si="35"/>
        <v>0</v>
      </c>
      <c r="N53" s="62"/>
      <c r="O53" s="90">
        <f t="shared" si="40"/>
        <v>0</v>
      </c>
      <c r="P53" s="62"/>
      <c r="Q53" s="62"/>
      <c r="R53" s="67"/>
      <c r="S53" s="62">
        <f t="shared" si="36"/>
        <v>0</v>
      </c>
      <c r="T53" s="68"/>
      <c r="U53" s="66"/>
      <c r="V53" s="69"/>
      <c r="AE53" s="1">
        <f t="shared" si="42"/>
        <v>140</v>
      </c>
      <c r="AG53" s="1">
        <f t="shared" si="37"/>
        <v>0</v>
      </c>
    </row>
    <row r="54" spans="2:34" x14ac:dyDescent="0.2">
      <c r="B54" s="61" t="str">
        <f>texte!A46</f>
        <v>Total nach Abstufung</v>
      </c>
      <c r="C54" s="62"/>
      <c r="D54" s="91">
        <f>IF(SUM(E17:E45)=0,0,IF($E$12="",0,(C48*E48+C49*E49+C50*E50+C51*E51+C52*E52+C53*E53)/E46))</f>
        <v>0</v>
      </c>
      <c r="E54" s="92" t="s">
        <v>7</v>
      </c>
      <c r="F54" s="93">
        <f>J46</f>
        <v>0</v>
      </c>
      <c r="G54" s="93"/>
      <c r="H54" s="93"/>
      <c r="I54" s="88" t="s">
        <v>8</v>
      </c>
      <c r="J54" s="87">
        <f>D54*F54</f>
        <v>0</v>
      </c>
      <c r="K54" s="66"/>
      <c r="L54" s="62" t="str">
        <f>texte!A46</f>
        <v>Total nach Abstufung</v>
      </c>
      <c r="M54" s="62"/>
      <c r="N54" s="91">
        <f>IF(SUM(O17:O45)=0,0,IF($E$12="",0,(M48*O48+M49*O49+M50*O50+M51*O51+M52*O52+M53*O53)/O46))</f>
        <v>0</v>
      </c>
      <c r="O54" s="92" t="s">
        <v>7</v>
      </c>
      <c r="P54" s="94">
        <f>T46</f>
        <v>0</v>
      </c>
      <c r="Q54" s="94"/>
      <c r="R54" s="94"/>
      <c r="S54" s="88" t="s">
        <v>8</v>
      </c>
      <c r="T54" s="87">
        <f>N54*P54</f>
        <v>0</v>
      </c>
      <c r="U54" s="66"/>
      <c r="V54" s="69"/>
    </row>
    <row r="55" spans="2:34" s="14" customFormat="1" x14ac:dyDescent="0.2">
      <c r="B55" s="95" t="str">
        <f>texte!A47</f>
        <v>Total Basisbeitrag Versorgungssicherheit</v>
      </c>
      <c r="C55" s="96"/>
      <c r="D55" s="96"/>
      <c r="E55" s="96"/>
      <c r="F55" s="96"/>
      <c r="G55" s="96"/>
      <c r="H55" s="97"/>
      <c r="I55" s="96"/>
      <c r="J55" s="98">
        <f>J54</f>
        <v>0</v>
      </c>
      <c r="K55" s="59"/>
      <c r="L55" s="96" t="str">
        <f>texte!A47</f>
        <v>Total Basisbeitrag Versorgungssicherheit</v>
      </c>
      <c r="M55" s="96"/>
      <c r="N55" s="96"/>
      <c r="O55" s="96"/>
      <c r="P55" s="96"/>
      <c r="Q55" s="96"/>
      <c r="R55" s="99"/>
      <c r="S55" s="96"/>
      <c r="T55" s="98">
        <f>T54</f>
        <v>0</v>
      </c>
      <c r="U55" s="59"/>
      <c r="V55" s="100">
        <f>-J55+T55</f>
        <v>0</v>
      </c>
    </row>
    <row r="56" spans="2:34" ht="4.5" customHeight="1" x14ac:dyDescent="0.2">
      <c r="B56" s="71"/>
      <c r="C56" s="7"/>
      <c r="D56" s="7"/>
      <c r="E56" s="7"/>
      <c r="F56" s="7"/>
      <c r="G56" s="7"/>
      <c r="H56" s="8"/>
      <c r="I56" s="7"/>
      <c r="J56" s="8"/>
      <c r="K56" s="66"/>
      <c r="L56" s="7"/>
      <c r="M56" s="7"/>
      <c r="N56" s="7"/>
      <c r="O56" s="7"/>
      <c r="P56" s="7"/>
      <c r="Q56" s="7"/>
      <c r="R56" s="9"/>
      <c r="S56" s="7"/>
      <c r="T56" s="10"/>
      <c r="U56" s="66"/>
      <c r="V56" s="72"/>
    </row>
    <row r="57" spans="2:34" ht="4.5" customHeight="1" x14ac:dyDescent="0.2">
      <c r="B57" s="61"/>
      <c r="C57" s="62"/>
      <c r="D57" s="62"/>
      <c r="E57" s="62"/>
      <c r="F57" s="62"/>
      <c r="G57" s="62"/>
      <c r="H57" s="62"/>
      <c r="I57" s="62"/>
      <c r="J57" s="62"/>
      <c r="K57" s="66"/>
      <c r="L57" s="62"/>
      <c r="M57" s="62"/>
      <c r="N57" s="62"/>
      <c r="O57" s="62"/>
      <c r="P57" s="62"/>
      <c r="Q57" s="62"/>
      <c r="R57" s="67"/>
      <c r="S57" s="62"/>
      <c r="T57" s="68"/>
      <c r="U57" s="66"/>
      <c r="V57" s="69"/>
    </row>
    <row r="58" spans="2:34" x14ac:dyDescent="0.2">
      <c r="B58" s="73" t="str">
        <f>texte!A48</f>
        <v>Produktionserschwernisbeitrag</v>
      </c>
      <c r="C58" s="74"/>
      <c r="D58" s="74"/>
      <c r="E58" s="74"/>
      <c r="F58" s="74"/>
      <c r="G58" s="74"/>
      <c r="H58" s="74"/>
      <c r="I58" s="74"/>
      <c r="J58" s="74"/>
      <c r="K58" s="66"/>
      <c r="L58" s="75" t="str">
        <f>texte!A48</f>
        <v>Produktionserschwernisbeitrag</v>
      </c>
      <c r="M58" s="74"/>
      <c r="N58" s="74"/>
      <c r="O58" s="74"/>
      <c r="P58" s="74"/>
      <c r="Q58" s="74"/>
      <c r="R58" s="76"/>
      <c r="S58" s="74"/>
      <c r="T58" s="77"/>
      <c r="U58" s="66"/>
      <c r="V58" s="78"/>
    </row>
    <row r="59" spans="2:34" x14ac:dyDescent="0.2">
      <c r="B59" s="101" t="str">
        <f>texte!A36</f>
        <v>Hügelzone</v>
      </c>
      <c r="C59" s="62"/>
      <c r="D59" s="62"/>
      <c r="E59" s="87">
        <f>IF($E$12="",0,IF($E$12&gt;$H$70,SUM(E22:E25),SUM(E22:E23)+SUM(E24:E25)*($E$12/$H$70)))</f>
        <v>0</v>
      </c>
      <c r="F59" s="68" t="s">
        <v>1</v>
      </c>
      <c r="G59" s="68" t="s">
        <v>7</v>
      </c>
      <c r="H59" s="87">
        <v>240</v>
      </c>
      <c r="I59" s="88" t="s">
        <v>8</v>
      </c>
      <c r="J59" s="87">
        <f>E59*H59</f>
        <v>0</v>
      </c>
      <c r="K59" s="66"/>
      <c r="L59" s="62" t="str">
        <f>texte!A36</f>
        <v>Hügelzone</v>
      </c>
      <c r="M59" s="62"/>
      <c r="N59" s="62"/>
      <c r="O59" s="87">
        <f>IF($E$12="",0,IF($E$12&gt;$H$70,SUM(O22:O25),SUM(O22:O23)+SUM(O24:O25)*($E$12/$H$70)))</f>
        <v>0</v>
      </c>
      <c r="P59" s="68" t="s">
        <v>1</v>
      </c>
      <c r="Q59" s="68" t="s">
        <v>7</v>
      </c>
      <c r="R59" s="67">
        <v>290</v>
      </c>
      <c r="S59" s="88" t="s">
        <v>8</v>
      </c>
      <c r="T59" s="87">
        <f t="shared" ref="T59:T62" si="43">O59*R59</f>
        <v>0</v>
      </c>
      <c r="U59" s="66"/>
      <c r="V59" s="69"/>
    </row>
    <row r="60" spans="2:34" x14ac:dyDescent="0.2">
      <c r="B60" s="86" t="str">
        <f>texte!A37</f>
        <v>Bergzone 1</v>
      </c>
      <c r="C60" s="62"/>
      <c r="D60" s="62"/>
      <c r="E60" s="87">
        <f>IF($E$12="",0,IF($E$12&gt;$H$70,SUM(E27:E30),SUM(E27:E28)+SUM(E29:E30)*($E$12/$H$70)))</f>
        <v>0</v>
      </c>
      <c r="F60" s="68" t="s">
        <v>1</v>
      </c>
      <c r="G60" s="68" t="s">
        <v>7</v>
      </c>
      <c r="H60" s="87">
        <v>300</v>
      </c>
      <c r="I60" s="88" t="s">
        <v>8</v>
      </c>
      <c r="J60" s="87">
        <f>E60*H60</f>
        <v>0</v>
      </c>
      <c r="K60" s="66"/>
      <c r="L60" s="62" t="str">
        <f>texte!A37</f>
        <v>Bergzone 1</v>
      </c>
      <c r="M60" s="62"/>
      <c r="N60" s="62"/>
      <c r="O60" s="87">
        <f>IF($E$12="",0,IF($E$12&gt;$H$70,SUM(O27:O30),SUM(O27:O28)+SUM(O29:O30)*($E$12/$H$70)))</f>
        <v>0</v>
      </c>
      <c r="P60" s="68" t="s">
        <v>1</v>
      </c>
      <c r="Q60" s="68" t="s">
        <v>7</v>
      </c>
      <c r="R60" s="87">
        <v>410</v>
      </c>
      <c r="S60" s="88" t="s">
        <v>8</v>
      </c>
      <c r="T60" s="87">
        <f t="shared" si="43"/>
        <v>0</v>
      </c>
      <c r="U60" s="66"/>
      <c r="V60" s="69"/>
    </row>
    <row r="61" spans="2:34" x14ac:dyDescent="0.2">
      <c r="B61" s="86" t="str">
        <f>texte!A38</f>
        <v>Bergzone 2</v>
      </c>
      <c r="C61" s="62"/>
      <c r="D61" s="62"/>
      <c r="E61" s="87">
        <f>IF($E$12="",0,IF($E$12&gt;$H$70,SUM(E32:E35),SUM(E32:E33)+SUM(E34:E35)*($E$12/$H$70)))</f>
        <v>0</v>
      </c>
      <c r="F61" s="68" t="s">
        <v>1</v>
      </c>
      <c r="G61" s="68" t="s">
        <v>7</v>
      </c>
      <c r="H61" s="87">
        <v>320</v>
      </c>
      <c r="I61" s="88" t="s">
        <v>8</v>
      </c>
      <c r="J61" s="87">
        <f>E61*H61</f>
        <v>0</v>
      </c>
      <c r="K61" s="66"/>
      <c r="L61" s="62" t="str">
        <f>texte!A38</f>
        <v>Bergzone 2</v>
      </c>
      <c r="M61" s="62"/>
      <c r="N61" s="62"/>
      <c r="O61" s="87">
        <f>IF($E$12="",0,IF($E$12&gt;$H$70,SUM(O32:O35),SUM(O32:O33)+SUM(O34:O35)*($E$12/$H$70)))</f>
        <v>0</v>
      </c>
      <c r="P61" s="68" t="s">
        <v>1</v>
      </c>
      <c r="Q61" s="68" t="s">
        <v>7</v>
      </c>
      <c r="R61" s="87">
        <v>450</v>
      </c>
      <c r="S61" s="88" t="s">
        <v>8</v>
      </c>
      <c r="T61" s="87">
        <f t="shared" si="43"/>
        <v>0</v>
      </c>
      <c r="U61" s="66"/>
      <c r="V61" s="69"/>
    </row>
    <row r="62" spans="2:34" x14ac:dyDescent="0.2">
      <c r="B62" s="86" t="str">
        <f>texte!A39</f>
        <v>Bergzone 3</v>
      </c>
      <c r="C62" s="62"/>
      <c r="D62" s="62"/>
      <c r="E62" s="87">
        <f>IF($E$12="",0,IF($E$12&gt;$H$70,SUM(E37:E40),SUM(E37:E38)+SUM(E39:E40)*($E$12/$H$70)))</f>
        <v>0</v>
      </c>
      <c r="F62" s="68" t="s">
        <v>1</v>
      </c>
      <c r="G62" s="68" t="s">
        <v>7</v>
      </c>
      <c r="H62" s="87">
        <v>340</v>
      </c>
      <c r="I62" s="88" t="s">
        <v>8</v>
      </c>
      <c r="J62" s="87">
        <f>E62*H62</f>
        <v>0</v>
      </c>
      <c r="K62" s="66"/>
      <c r="L62" s="62" t="str">
        <f>texte!A39</f>
        <v>Bergzone 3</v>
      </c>
      <c r="M62" s="62"/>
      <c r="N62" s="62"/>
      <c r="O62" s="87">
        <f>IF($E$12="",0,IF($E$12&gt;$H$70,SUM(O37:O40),SUM(O37:O38)+SUM(O39:O40)*($E$12/$H$70)))</f>
        <v>0</v>
      </c>
      <c r="P62" s="68" t="s">
        <v>1</v>
      </c>
      <c r="Q62" s="68" t="s">
        <v>7</v>
      </c>
      <c r="R62" s="87">
        <v>470</v>
      </c>
      <c r="S62" s="88" t="s">
        <v>8</v>
      </c>
      <c r="T62" s="87">
        <f t="shared" si="43"/>
        <v>0</v>
      </c>
      <c r="U62" s="66"/>
      <c r="V62" s="69"/>
    </row>
    <row r="63" spans="2:34" s="14" customFormat="1" x14ac:dyDescent="0.2">
      <c r="B63" s="95" t="str">
        <f>texte!A49</f>
        <v>Total Produktionserschwernisbeitrag</v>
      </c>
      <c r="C63" s="96"/>
      <c r="D63" s="96"/>
      <c r="E63" s="96"/>
      <c r="F63" s="96"/>
      <c r="G63" s="96"/>
      <c r="H63" s="97"/>
      <c r="I63" s="96"/>
      <c r="J63" s="98">
        <f>SUM(J59:J62)</f>
        <v>0</v>
      </c>
      <c r="K63" s="59"/>
      <c r="L63" s="96" t="str">
        <f>texte!A49</f>
        <v>Total Produktionserschwernisbeitrag</v>
      </c>
      <c r="M63" s="96"/>
      <c r="N63" s="96"/>
      <c r="O63" s="96"/>
      <c r="P63" s="96"/>
      <c r="Q63" s="96"/>
      <c r="R63" s="99"/>
      <c r="S63" s="96"/>
      <c r="T63" s="98">
        <f>SUM(T59:T62)</f>
        <v>0</v>
      </c>
      <c r="U63" s="59"/>
      <c r="V63" s="100">
        <f>-J63+T63</f>
        <v>0</v>
      </c>
    </row>
    <row r="64" spans="2:34" ht="4.5" customHeight="1" x14ac:dyDescent="0.2">
      <c r="B64" s="71"/>
      <c r="C64" s="7"/>
      <c r="D64" s="7"/>
      <c r="E64" s="7"/>
      <c r="F64" s="7"/>
      <c r="G64" s="7"/>
      <c r="H64" s="8"/>
      <c r="I64" s="7"/>
      <c r="J64" s="8"/>
      <c r="K64" s="8"/>
      <c r="L64" s="7"/>
      <c r="M64" s="7"/>
      <c r="N64" s="7"/>
      <c r="O64" s="7"/>
      <c r="P64" s="7"/>
      <c r="Q64" s="7"/>
      <c r="R64" s="9"/>
      <c r="S64" s="7"/>
      <c r="T64" s="10"/>
      <c r="U64" s="10"/>
      <c r="V64" s="72"/>
    </row>
    <row r="65" spans="2:22" ht="4.5" customHeight="1" x14ac:dyDescent="0.2"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7"/>
      <c r="S65" s="62"/>
      <c r="T65" s="68"/>
      <c r="U65" s="68"/>
      <c r="V65" s="69"/>
    </row>
    <row r="66" spans="2:22" x14ac:dyDescent="0.2">
      <c r="B66" s="102" t="str">
        <f>IF(SUM(V55,V63)&gt;0,CONCATENATE(texte!A50,ROUND(SUM(V55,V63),0)," CHF"),CONCATENATE(texte!A51,-ROUND(SUM(V55,V63),0)," CHF"))</f>
        <v>Die Veränderungen des Versorgungssicherheitsbeitrags verringern den Betrag der Direktzahlungen um 0 CHF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4"/>
    </row>
    <row r="67" spans="2:22" ht="3.75" customHeight="1" thickBot="1" x14ac:dyDescent="0.25">
      <c r="B67" s="105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7"/>
      <c r="S67" s="106"/>
      <c r="T67" s="108"/>
      <c r="U67" s="106"/>
      <c r="V67" s="109"/>
    </row>
    <row r="68" spans="2:22" ht="14.25" hidden="1" thickTop="1" thickBot="1" x14ac:dyDescent="0.25">
      <c r="B68" s="1" t="str">
        <f>texte!A52</f>
        <v>Off. Ackerflächen &amp; Dauerkulturen in CH</v>
      </c>
      <c r="H68" s="1">
        <f>SUM(E17,E22,E27,E32,E37)</f>
        <v>0</v>
      </c>
      <c r="K68" s="6"/>
      <c r="L68" s="1" t="str">
        <f>texte!A52</f>
        <v>Off. Ackerflächen &amp; Dauerkulturen in CH</v>
      </c>
      <c r="R68" s="1">
        <f>SUM(O17,O22,O27,O32,O37)</f>
        <v>0</v>
      </c>
      <c r="U68" s="6"/>
    </row>
    <row r="69" spans="2:22" ht="14.25" hidden="1" thickTop="1" thickBot="1" x14ac:dyDescent="0.25">
      <c r="B69" s="1" t="str">
        <f>texte!A53</f>
        <v>Ackerflächen in CH</v>
      </c>
      <c r="H69" s="1">
        <f>SUM(E18,E23,E28,E33,E38,H68)</f>
        <v>0</v>
      </c>
      <c r="K69" s="6"/>
      <c r="L69" s="1" t="str">
        <f>texte!A53</f>
        <v>Ackerflächen in CH</v>
      </c>
      <c r="R69" s="1">
        <f>SUM(O18,O23,O28,O33,O38,R68)</f>
        <v>0</v>
      </c>
      <c r="U69" s="6"/>
    </row>
    <row r="70" spans="2:22" ht="14.25" hidden="1" thickTop="1" thickBot="1" x14ac:dyDescent="0.25">
      <c r="B70" s="1" t="str">
        <f>texte!A54</f>
        <v>RGVE-Schwellenwert für 100% Beiträge</v>
      </c>
      <c r="H70" s="1">
        <f>E19*0.3+E24*0.24+E29*0.21+E34*0.18+E39*0.15+E20*1+E25*0.8+E30*0.7+E35*0.6+E40*0.5</f>
        <v>0</v>
      </c>
      <c r="K70" s="6"/>
      <c r="L70" s="1" t="str">
        <f>texte!A54</f>
        <v>RGVE-Schwellenwert für 100% Beiträge</v>
      </c>
      <c r="R70" s="1">
        <f>O19*0.3+O24*0.24+O29*0.21+O34*0.18+O39*0.15+O20*1+O25*0.8+O30*0.7+O35*0.6+O40*0.5</f>
        <v>0</v>
      </c>
      <c r="U70" s="6"/>
    </row>
    <row r="71" spans="2:22" ht="14.25" hidden="1" thickTop="1" thickBot="1" x14ac:dyDescent="0.25">
      <c r="K71" s="6"/>
      <c r="U71" s="6"/>
    </row>
    <row r="72" spans="2:22" s="4" customFormat="1" ht="15.75" thickTop="1" x14ac:dyDescent="0.25">
      <c r="B72" s="110" t="str">
        <f>texte!A55</f>
        <v>Andere Beiträge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2"/>
      <c r="S72" s="111"/>
      <c r="T72" s="113"/>
      <c r="U72" s="113"/>
      <c r="V72" s="114"/>
    </row>
    <row r="73" spans="2:22" x14ac:dyDescent="0.2">
      <c r="B73" s="57" t="str">
        <f>texte!A23</f>
        <v>Aktuelle Situation: 2022</v>
      </c>
      <c r="C73" s="58"/>
      <c r="D73" s="58"/>
      <c r="E73" s="58"/>
      <c r="F73" s="58"/>
      <c r="G73" s="58"/>
      <c r="H73" s="58"/>
      <c r="I73" s="58"/>
      <c r="J73" s="58"/>
      <c r="K73" s="59"/>
      <c r="L73" s="58" t="str">
        <f>texte!A24</f>
        <v>Zukünftige Situation: 2023</v>
      </c>
      <c r="M73" s="58"/>
      <c r="N73" s="58"/>
      <c r="O73" s="58"/>
      <c r="P73" s="58"/>
      <c r="Q73" s="58"/>
      <c r="R73" s="58"/>
      <c r="S73" s="58"/>
      <c r="T73" s="58"/>
      <c r="U73" s="59"/>
      <c r="V73" s="60" t="str">
        <f>texte!A25</f>
        <v>Abweich.</v>
      </c>
    </row>
    <row r="74" spans="2:22" x14ac:dyDescent="0.2">
      <c r="B74" s="115" t="str">
        <f>texte!A56</f>
        <v xml:space="preserve">Massnahmen im Zusammenhang mit der Bodenfruchtbarkeit </v>
      </c>
      <c r="C74" s="74"/>
      <c r="D74" s="74"/>
      <c r="E74" s="74"/>
      <c r="F74" s="74"/>
      <c r="G74" s="74"/>
      <c r="H74" s="74"/>
      <c r="I74" s="74"/>
      <c r="J74" s="74"/>
      <c r="K74" s="66"/>
      <c r="L74" s="116" t="str">
        <f>texte!A56</f>
        <v xml:space="preserve">Massnahmen im Zusammenhang mit der Bodenfruchtbarkeit </v>
      </c>
      <c r="M74" s="74"/>
      <c r="N74" s="74"/>
      <c r="O74" s="74"/>
      <c r="P74" s="74"/>
      <c r="Q74" s="74"/>
      <c r="R74" s="76"/>
      <c r="S74" s="74"/>
      <c r="T74" s="77"/>
      <c r="U74" s="66"/>
      <c r="V74" s="78"/>
    </row>
    <row r="75" spans="2:22" ht="25.5" customHeight="1" x14ac:dyDescent="0.2">
      <c r="B75" s="147" t="str">
        <f>texte!A57</f>
        <v>Beiträge für schonende Bodenbearbeitung</v>
      </c>
      <c r="C75" s="148"/>
      <c r="D75" s="148"/>
      <c r="E75" s="62"/>
      <c r="F75" s="62"/>
      <c r="G75" s="62"/>
      <c r="H75" s="62"/>
      <c r="I75" s="62"/>
      <c r="J75" s="62"/>
      <c r="K75" s="66"/>
      <c r="L75" s="148" t="str">
        <f>texte!A58</f>
        <v>Beitrag für eine angemessene Bodenbedeckung</v>
      </c>
      <c r="M75" s="148"/>
      <c r="N75" s="148"/>
      <c r="O75" s="63"/>
      <c r="P75" s="62"/>
      <c r="Q75" s="62"/>
      <c r="R75" s="117"/>
      <c r="S75" s="62"/>
      <c r="T75" s="87"/>
      <c r="U75" s="66"/>
      <c r="V75" s="118"/>
    </row>
    <row r="76" spans="2:22" ht="12.75" customHeight="1" x14ac:dyDescent="0.2">
      <c r="B76" s="86" t="str">
        <f>texte!A59</f>
        <v xml:space="preserve">   - Mulchsaat</v>
      </c>
      <c r="C76" s="62"/>
      <c r="D76" s="62"/>
      <c r="E76" s="70"/>
      <c r="F76" s="68" t="s">
        <v>1</v>
      </c>
      <c r="G76" s="68" t="s">
        <v>7</v>
      </c>
      <c r="H76" s="87">
        <v>150</v>
      </c>
      <c r="I76" s="88" t="s">
        <v>8</v>
      </c>
      <c r="J76" s="87">
        <f>E76*H76</f>
        <v>0</v>
      </c>
      <c r="K76" s="66"/>
      <c r="L76" s="148"/>
      <c r="M76" s="148"/>
      <c r="N76" s="148"/>
      <c r="O76" s="119">
        <f>IF(O75="oui",R68,(IF(O75="ja",R68,(IF(O75="si",R68,0)))))</f>
        <v>0</v>
      </c>
      <c r="P76" s="68" t="str">
        <f>texte!A60</f>
        <v>ha oA in CH</v>
      </c>
      <c r="Q76" s="68" t="s">
        <v>7</v>
      </c>
      <c r="R76" s="87">
        <v>250</v>
      </c>
      <c r="S76" s="88" t="s">
        <v>8</v>
      </c>
      <c r="T76" s="87">
        <f>O76*R76</f>
        <v>0</v>
      </c>
      <c r="U76" s="66"/>
      <c r="V76" s="118"/>
    </row>
    <row r="77" spans="2:22" x14ac:dyDescent="0.2">
      <c r="B77" s="86" t="str">
        <f>texte!A61</f>
        <v xml:space="preserve">   - Streifenfrässaat</v>
      </c>
      <c r="C77" s="62"/>
      <c r="D77" s="62"/>
      <c r="E77" s="70"/>
      <c r="F77" s="68" t="s">
        <v>1</v>
      </c>
      <c r="G77" s="68" t="s">
        <v>7</v>
      </c>
      <c r="H77" s="87">
        <v>200</v>
      </c>
      <c r="I77" s="88" t="s">
        <v>8</v>
      </c>
      <c r="J77" s="87">
        <f>E77*H77</f>
        <v>0</v>
      </c>
      <c r="K77" s="66"/>
      <c r="L77" s="62"/>
      <c r="M77" s="62"/>
      <c r="N77" s="62"/>
      <c r="O77" s="62"/>
      <c r="P77" s="62"/>
      <c r="Q77" s="62"/>
      <c r="R77" s="117"/>
      <c r="S77" s="88"/>
      <c r="T77" s="87"/>
      <c r="U77" s="66"/>
      <c r="V77" s="118"/>
    </row>
    <row r="78" spans="2:22" ht="13.15" customHeight="1" x14ac:dyDescent="0.2">
      <c r="B78" s="120" t="str">
        <f>texte!A62</f>
        <v xml:space="preserve">   - Direktsaat</v>
      </c>
      <c r="C78" s="121"/>
      <c r="D78" s="121"/>
      <c r="E78" s="122"/>
      <c r="F78" s="123" t="s">
        <v>1</v>
      </c>
      <c r="G78" s="123" t="s">
        <v>7</v>
      </c>
      <c r="H78" s="124">
        <v>250</v>
      </c>
      <c r="I78" s="125" t="s">
        <v>8</v>
      </c>
      <c r="J78" s="117">
        <f>E78*H78</f>
        <v>0</v>
      </c>
      <c r="K78" s="66"/>
      <c r="L78" s="148" t="str">
        <f>texte!A63</f>
        <v>Beiträge für schonende</v>
      </c>
      <c r="M78" s="148"/>
      <c r="N78" s="148"/>
      <c r="O78" s="70"/>
      <c r="P78" s="68" t="s">
        <v>83</v>
      </c>
      <c r="Q78" s="68" t="s">
        <v>7</v>
      </c>
      <c r="R78" s="87">
        <v>250</v>
      </c>
      <c r="S78" s="88" t="s">
        <v>8</v>
      </c>
      <c r="T78" s="87">
        <f>O78*R78</f>
        <v>0</v>
      </c>
      <c r="U78" s="66"/>
      <c r="V78" s="118"/>
    </row>
    <row r="79" spans="2:22" ht="13.15" customHeight="1" x14ac:dyDescent="0.2">
      <c r="B79" s="120"/>
      <c r="C79" s="121"/>
      <c r="D79" s="121"/>
      <c r="E79" s="126"/>
      <c r="F79" s="123"/>
      <c r="G79" s="123"/>
      <c r="H79" s="124"/>
      <c r="I79" s="125"/>
      <c r="J79" s="117"/>
      <c r="K79" s="66"/>
      <c r="L79" s="148" t="str">
        <f>texte!A64</f>
        <v>Bodenbearbeitung</v>
      </c>
      <c r="M79" s="148"/>
      <c r="N79" s="148"/>
      <c r="O79" s="127"/>
      <c r="P79" s="68"/>
      <c r="Q79" s="68"/>
      <c r="R79" s="87"/>
      <c r="S79" s="88"/>
      <c r="T79" s="87"/>
      <c r="U79" s="66"/>
      <c r="V79" s="118"/>
    </row>
    <row r="80" spans="2:22" ht="13.15" customHeight="1" x14ac:dyDescent="0.2">
      <c r="B80" s="61"/>
      <c r="C80" s="62"/>
      <c r="D80" s="62"/>
      <c r="E80" s="62"/>
      <c r="F80" s="62"/>
      <c r="G80" s="62"/>
      <c r="H80" s="65"/>
      <c r="I80" s="62"/>
      <c r="J80" s="65"/>
      <c r="K80" s="66"/>
      <c r="L80" s="128" t="str">
        <f>texte!A65</f>
        <v>(1) Ausgeschlossen sind KW in Mulchsaat, Zwischenfrüchte sowie Weizen und Triticale nach Mais.</v>
      </c>
      <c r="M80" s="128"/>
      <c r="N80" s="128"/>
      <c r="O80" s="128"/>
      <c r="P80" s="128"/>
      <c r="Q80" s="128"/>
      <c r="R80" s="128"/>
      <c r="S80" s="128"/>
      <c r="T80" s="128"/>
      <c r="U80" s="66"/>
      <c r="V80" s="118"/>
    </row>
    <row r="81" spans="2:22" x14ac:dyDescent="0.2">
      <c r="B81" s="61"/>
      <c r="C81" s="62"/>
      <c r="D81" s="62"/>
      <c r="E81" s="62"/>
      <c r="F81" s="62"/>
      <c r="G81" s="62"/>
      <c r="H81" s="65"/>
      <c r="I81" s="62"/>
      <c r="J81" s="65"/>
      <c r="K81" s="66"/>
      <c r="L81" s="62"/>
      <c r="M81" s="62"/>
      <c r="N81" s="62"/>
      <c r="O81" s="62"/>
      <c r="P81" s="62"/>
      <c r="Q81" s="62"/>
      <c r="R81" s="117"/>
      <c r="S81" s="62"/>
      <c r="T81" s="87"/>
      <c r="U81" s="66"/>
      <c r="V81" s="118"/>
    </row>
    <row r="82" spans="2:22" s="14" customFormat="1" x14ac:dyDescent="0.2">
      <c r="B82" s="95" t="str">
        <f>texte!A66</f>
        <v>Total Beiträge für schonende Bodenbearbeitung</v>
      </c>
      <c r="C82" s="96"/>
      <c r="D82" s="96"/>
      <c r="E82" s="96"/>
      <c r="F82" s="96"/>
      <c r="G82" s="96"/>
      <c r="H82" s="97"/>
      <c r="I82" s="96"/>
      <c r="J82" s="97">
        <f>SUM(J75:J78)</f>
        <v>0</v>
      </c>
      <c r="K82" s="59"/>
      <c r="L82" s="96" t="str">
        <f>texte!A66</f>
        <v>Total Beiträge für schonende Bodenbearbeitung</v>
      </c>
      <c r="M82" s="96"/>
      <c r="N82" s="96"/>
      <c r="O82" s="96"/>
      <c r="P82" s="96"/>
      <c r="Q82" s="96"/>
      <c r="R82" s="99"/>
      <c r="S82" s="96"/>
      <c r="T82" s="98">
        <f>SUM(T75:T78)</f>
        <v>0</v>
      </c>
      <c r="U82" s="59"/>
      <c r="V82" s="100">
        <f>-J82+T82</f>
        <v>0</v>
      </c>
    </row>
    <row r="83" spans="2:22" ht="4.5" customHeight="1" x14ac:dyDescent="0.2">
      <c r="B83" s="71"/>
      <c r="C83" s="7"/>
      <c r="D83" s="7"/>
      <c r="E83" s="7"/>
      <c r="F83" s="7"/>
      <c r="G83" s="7"/>
      <c r="H83" s="8"/>
      <c r="I83" s="7"/>
      <c r="J83" s="8"/>
      <c r="K83" s="66"/>
      <c r="L83" s="7"/>
      <c r="M83" s="7"/>
      <c r="N83" s="7"/>
      <c r="O83" s="7"/>
      <c r="P83" s="7"/>
      <c r="Q83" s="7"/>
      <c r="R83" s="9"/>
      <c r="S83" s="7"/>
      <c r="T83" s="10"/>
      <c r="U83" s="66"/>
      <c r="V83" s="72"/>
    </row>
    <row r="84" spans="2:22" ht="4.5" customHeight="1" x14ac:dyDescent="0.2">
      <c r="B84" s="61"/>
      <c r="C84" s="62"/>
      <c r="D84" s="62"/>
      <c r="E84" s="62"/>
      <c r="F84" s="62"/>
      <c r="G84" s="62"/>
      <c r="H84" s="62"/>
      <c r="I84" s="62"/>
      <c r="J84" s="62"/>
      <c r="K84" s="66"/>
      <c r="L84" s="62"/>
      <c r="M84" s="62"/>
      <c r="N84" s="62"/>
      <c r="O84" s="62"/>
      <c r="P84" s="62"/>
      <c r="Q84" s="62"/>
      <c r="R84" s="67"/>
      <c r="S84" s="62"/>
      <c r="T84" s="68"/>
      <c r="U84" s="66"/>
      <c r="V84" s="69"/>
    </row>
    <row r="85" spans="2:22" x14ac:dyDescent="0.2">
      <c r="B85" s="115" t="str">
        <f>texte!A67</f>
        <v>Massnahmen zum Einsatz von Pflanzenschutzmitteln</v>
      </c>
      <c r="C85" s="74"/>
      <c r="D85" s="74"/>
      <c r="E85" s="74"/>
      <c r="F85" s="74"/>
      <c r="G85" s="74"/>
      <c r="H85" s="129"/>
      <c r="I85" s="129"/>
      <c r="J85" s="129"/>
      <c r="K85" s="66"/>
      <c r="L85" s="116" t="str">
        <f>texte!A67</f>
        <v>Massnahmen zum Einsatz von Pflanzenschutzmitteln</v>
      </c>
      <c r="M85" s="74"/>
      <c r="N85" s="74"/>
      <c r="O85" s="74"/>
      <c r="P85" s="74"/>
      <c r="Q85" s="74"/>
      <c r="R85" s="130"/>
      <c r="S85" s="129"/>
      <c r="T85" s="131"/>
      <c r="U85" s="66"/>
      <c r="V85" s="132"/>
    </row>
    <row r="86" spans="2:22" ht="38.25" customHeight="1" x14ac:dyDescent="0.2">
      <c r="B86" s="147" t="str">
        <f>texte!A68</f>
        <v>Zusätzlicher Beitrag für den Verzicht auf Herbizide</v>
      </c>
      <c r="C86" s="148"/>
      <c r="D86" s="148"/>
      <c r="E86" s="70"/>
      <c r="F86" s="68" t="s">
        <v>1</v>
      </c>
      <c r="G86" s="68" t="s">
        <v>7</v>
      </c>
      <c r="H86" s="87">
        <v>200</v>
      </c>
      <c r="I86" s="88" t="s">
        <v>8</v>
      </c>
      <c r="J86" s="87">
        <f>E86*H86</f>
        <v>0</v>
      </c>
      <c r="K86" s="66"/>
      <c r="L86" s="148" t="str">
        <f>texte!A69</f>
        <v>Beitrag für den Verzicht auf Pflanzenschutzmittel in Ackerkulturen</v>
      </c>
      <c r="M86" s="148"/>
      <c r="N86" s="148"/>
      <c r="O86" s="62"/>
      <c r="P86" s="62"/>
      <c r="Q86" s="62"/>
      <c r="R86" s="117"/>
      <c r="S86" s="88"/>
      <c r="T86" s="87"/>
      <c r="U86" s="66"/>
      <c r="V86" s="118"/>
    </row>
    <row r="87" spans="2:22" ht="12.75" customHeight="1" x14ac:dyDescent="0.2">
      <c r="B87" s="133"/>
      <c r="C87" s="134"/>
      <c r="D87" s="134"/>
      <c r="E87" s="68"/>
      <c r="F87" s="68"/>
      <c r="G87" s="68"/>
      <c r="H87" s="87"/>
      <c r="I87" s="62"/>
      <c r="J87" s="87"/>
      <c r="K87" s="66"/>
      <c r="L87" s="89" t="str">
        <f>texte!A70</f>
        <v xml:space="preserve">   - Raps, Zuckerrüben, Kartoffeln</v>
      </c>
      <c r="M87" s="62"/>
      <c r="N87" s="62"/>
      <c r="O87" s="70"/>
      <c r="P87" s="68" t="s">
        <v>1</v>
      </c>
      <c r="Q87" s="68" t="s">
        <v>7</v>
      </c>
      <c r="R87" s="87">
        <v>800</v>
      </c>
      <c r="S87" s="88" t="s">
        <v>8</v>
      </c>
      <c r="T87" s="87">
        <f>O87*R87</f>
        <v>0</v>
      </c>
      <c r="U87" s="66"/>
      <c r="V87" s="118"/>
    </row>
    <row r="88" spans="2:22" ht="12.75" customHeight="1" x14ac:dyDescent="0.2">
      <c r="B88" s="133"/>
      <c r="C88" s="134"/>
      <c r="D88" s="134"/>
      <c r="E88" s="68"/>
      <c r="F88" s="68"/>
      <c r="G88" s="68"/>
      <c r="H88" s="87"/>
      <c r="I88" s="62"/>
      <c r="J88" s="87"/>
      <c r="K88" s="66"/>
      <c r="L88" s="89" t="str">
        <f>texte!A71</f>
        <v xml:space="preserve">   - Andere Kulturen</v>
      </c>
      <c r="M88" s="62"/>
      <c r="N88" s="62"/>
      <c r="O88" s="70"/>
      <c r="P88" s="68" t="s">
        <v>1</v>
      </c>
      <c r="Q88" s="68" t="s">
        <v>7</v>
      </c>
      <c r="R88" s="87">
        <v>400</v>
      </c>
      <c r="S88" s="88" t="s">
        <v>8</v>
      </c>
      <c r="T88" s="87">
        <f>O88*R88</f>
        <v>0</v>
      </c>
      <c r="U88" s="66"/>
      <c r="V88" s="118"/>
    </row>
    <row r="89" spans="2:22" ht="38.25" customHeight="1" x14ac:dyDescent="0.2">
      <c r="B89" s="147" t="str">
        <f>texte!A72</f>
        <v>Extenso-Beitrag (Getreide, Sonnenblumen, Eiweisserbsen, Ackerbohnen, Lupinen, Raps)</v>
      </c>
      <c r="C89" s="148"/>
      <c r="D89" s="148"/>
      <c r="E89" s="70"/>
      <c r="F89" s="68" t="s">
        <v>1</v>
      </c>
      <c r="G89" s="68" t="s">
        <v>7</v>
      </c>
      <c r="H89" s="87">
        <v>400</v>
      </c>
      <c r="I89" s="88" t="s">
        <v>8</v>
      </c>
      <c r="J89" s="87">
        <f>E89*H89</f>
        <v>0</v>
      </c>
      <c r="K89" s="66"/>
      <c r="L89" s="62"/>
      <c r="M89" s="62"/>
      <c r="N89" s="62"/>
      <c r="O89" s="62"/>
      <c r="P89" s="62"/>
      <c r="Q89" s="62"/>
      <c r="R89" s="117"/>
      <c r="S89" s="88"/>
      <c r="T89" s="87"/>
      <c r="U89" s="66"/>
      <c r="V89" s="118"/>
    </row>
    <row r="90" spans="2:22" ht="12.75" customHeight="1" x14ac:dyDescent="0.2">
      <c r="B90" s="61"/>
      <c r="C90" s="62"/>
      <c r="D90" s="62"/>
      <c r="E90" s="62"/>
      <c r="F90" s="62"/>
      <c r="G90" s="62"/>
      <c r="H90" s="65"/>
      <c r="I90" s="62"/>
      <c r="J90" s="65"/>
      <c r="K90" s="66"/>
      <c r="L90" s="62"/>
      <c r="M90" s="62"/>
      <c r="N90" s="62"/>
      <c r="O90" s="62"/>
      <c r="P90" s="62"/>
      <c r="Q90" s="62"/>
      <c r="R90" s="117"/>
      <c r="S90" s="62"/>
      <c r="T90" s="87"/>
      <c r="U90" s="66"/>
      <c r="V90" s="118"/>
    </row>
    <row r="91" spans="2:22" ht="25.5" customHeight="1" x14ac:dyDescent="0.2">
      <c r="B91" s="147" t="str">
        <f>texte!A73</f>
        <v>Beitrag für die Reduktion von Herbiziden auf der offenen Ackerfläche</v>
      </c>
      <c r="C91" s="148"/>
      <c r="D91" s="148"/>
      <c r="E91" s="70"/>
      <c r="F91" s="68" t="s">
        <v>1</v>
      </c>
      <c r="G91" s="68" t="s">
        <v>7</v>
      </c>
      <c r="H91" s="87">
        <v>250</v>
      </c>
      <c r="I91" s="88" t="s">
        <v>8</v>
      </c>
      <c r="J91" s="87">
        <f>E91*H91</f>
        <v>0</v>
      </c>
      <c r="K91" s="66"/>
      <c r="L91" s="62"/>
      <c r="M91" s="62"/>
      <c r="N91" s="62"/>
      <c r="O91" s="62"/>
      <c r="P91" s="62"/>
      <c r="Q91" s="62"/>
      <c r="R91" s="117"/>
      <c r="S91" s="88"/>
      <c r="T91" s="87"/>
      <c r="U91" s="66"/>
      <c r="V91" s="118"/>
    </row>
    <row r="92" spans="2:22" x14ac:dyDescent="0.2">
      <c r="B92" s="61"/>
      <c r="C92" s="62"/>
      <c r="D92" s="62"/>
      <c r="E92" s="62"/>
      <c r="F92" s="62"/>
      <c r="G92" s="62"/>
      <c r="H92" s="65"/>
      <c r="I92" s="62"/>
      <c r="J92" s="65"/>
      <c r="K92" s="66"/>
      <c r="L92" s="62"/>
      <c r="M92" s="62"/>
      <c r="N92" s="62"/>
      <c r="O92" s="62"/>
      <c r="P92" s="62"/>
      <c r="Q92" s="62"/>
      <c r="R92" s="117"/>
      <c r="S92" s="62"/>
      <c r="T92" s="87"/>
      <c r="U92" s="66"/>
      <c r="V92" s="118"/>
    </row>
    <row r="93" spans="2:22" ht="38.25" customHeight="1" x14ac:dyDescent="0.2">
      <c r="B93" s="147" t="str">
        <f>texte!A74</f>
        <v>Beitrag für die Reduktion von Pflanzenschutzmitteln in Zuckerrüben</v>
      </c>
      <c r="C93" s="148"/>
      <c r="D93" s="148"/>
      <c r="E93" s="62"/>
      <c r="F93" s="62"/>
      <c r="G93" s="62"/>
      <c r="H93" s="65"/>
      <c r="I93" s="62"/>
      <c r="J93" s="65"/>
      <c r="K93" s="66"/>
      <c r="L93" s="148" t="str">
        <f>texte!A75</f>
        <v>Beitrag für den Verzicht auf Herbizide in Ackerkulturen</v>
      </c>
      <c r="M93" s="148"/>
      <c r="N93" s="148"/>
      <c r="O93" s="62"/>
      <c r="P93" s="62"/>
      <c r="Q93" s="62"/>
      <c r="R93" s="117"/>
      <c r="S93" s="62"/>
      <c r="T93" s="87"/>
      <c r="U93" s="66"/>
      <c r="V93" s="118"/>
    </row>
    <row r="94" spans="2:22" ht="12.75" customHeight="1" x14ac:dyDescent="0.2">
      <c r="B94" s="86" t="str">
        <f>texte!A76</f>
        <v xml:space="preserve">   - mech. Unkrautbekämpf. ab 4 Blättern</v>
      </c>
      <c r="C94" s="62"/>
      <c r="D94" s="62"/>
      <c r="E94" s="70"/>
      <c r="F94" s="68" t="s">
        <v>1</v>
      </c>
      <c r="G94" s="68" t="s">
        <v>7</v>
      </c>
      <c r="H94" s="87">
        <v>200</v>
      </c>
      <c r="I94" s="88" t="s">
        <v>8</v>
      </c>
      <c r="J94" s="87">
        <f>E94*H94</f>
        <v>0</v>
      </c>
      <c r="K94" s="66"/>
      <c r="L94" s="89" t="str">
        <f>texte!A77</f>
        <v xml:space="preserve">   - Raps, Kartoffeln</v>
      </c>
      <c r="M94" s="62"/>
      <c r="N94" s="62"/>
      <c r="O94" s="70"/>
      <c r="P94" s="68" t="s">
        <v>1</v>
      </c>
      <c r="Q94" s="68" t="s">
        <v>7</v>
      </c>
      <c r="R94" s="87">
        <v>600</v>
      </c>
      <c r="S94" s="88" t="s">
        <v>8</v>
      </c>
      <c r="T94" s="87">
        <f>O94*R94</f>
        <v>0</v>
      </c>
      <c r="U94" s="66"/>
      <c r="V94" s="118"/>
    </row>
    <row r="95" spans="2:22" x14ac:dyDescent="0.2">
      <c r="B95" s="86" t="str">
        <f>texte!A78</f>
        <v xml:space="preserve">   - mech. Unkrautbekämpf. ab Aussaat</v>
      </c>
      <c r="C95" s="62"/>
      <c r="D95" s="62"/>
      <c r="E95" s="70"/>
      <c r="F95" s="68" t="s">
        <v>1</v>
      </c>
      <c r="G95" s="68" t="s">
        <v>7</v>
      </c>
      <c r="H95" s="87">
        <v>400</v>
      </c>
      <c r="I95" s="88" t="s">
        <v>8</v>
      </c>
      <c r="J95" s="87">
        <f>E95*H95</f>
        <v>0</v>
      </c>
      <c r="K95" s="66"/>
      <c r="L95" s="89" t="str">
        <f>texte!A79</f>
        <v xml:space="preserve">   - Andere offene Ackerfläche</v>
      </c>
      <c r="M95" s="62"/>
      <c r="N95" s="62"/>
      <c r="O95" s="70"/>
      <c r="P95" s="68" t="s">
        <v>1</v>
      </c>
      <c r="Q95" s="68" t="s">
        <v>7</v>
      </c>
      <c r="R95" s="87">
        <v>250</v>
      </c>
      <c r="S95" s="88" t="s">
        <v>8</v>
      </c>
      <c r="T95" s="87">
        <f>O95*R95</f>
        <v>0</v>
      </c>
      <c r="U95" s="66"/>
      <c r="V95" s="118"/>
    </row>
    <row r="96" spans="2:22" ht="13.15" customHeight="1" x14ac:dyDescent="0.2">
      <c r="B96" s="86" t="str">
        <f>texte!A80</f>
        <v xml:space="preserve">   - Verzicht auf Herbizide</v>
      </c>
      <c r="C96" s="62"/>
      <c r="D96" s="62"/>
      <c r="E96" s="70"/>
      <c r="F96" s="68" t="s">
        <v>1</v>
      </c>
      <c r="G96" s="68" t="s">
        <v>7</v>
      </c>
      <c r="H96" s="87">
        <v>800</v>
      </c>
      <c r="I96" s="88" t="s">
        <v>8</v>
      </c>
      <c r="J96" s="87">
        <f>E96*H96</f>
        <v>0</v>
      </c>
      <c r="K96" s="66"/>
      <c r="L96" s="62"/>
      <c r="M96" s="62"/>
      <c r="N96" s="62"/>
      <c r="O96" s="62"/>
      <c r="P96" s="62"/>
      <c r="Q96" s="62"/>
      <c r="R96" s="117"/>
      <c r="S96" s="88"/>
      <c r="T96" s="87"/>
      <c r="U96" s="66"/>
      <c r="V96" s="118"/>
    </row>
    <row r="97" spans="2:22" x14ac:dyDescent="0.2">
      <c r="B97" s="86" t="str">
        <f>texte!A81</f>
        <v xml:space="preserve">   - Verzicht auf Fungizide und Insektizide</v>
      </c>
      <c r="C97" s="62"/>
      <c r="D97" s="62"/>
      <c r="E97" s="70"/>
      <c r="F97" s="68" t="s">
        <v>1</v>
      </c>
      <c r="G97" s="68" t="s">
        <v>7</v>
      </c>
      <c r="H97" s="87">
        <v>400</v>
      </c>
      <c r="I97" s="88" t="s">
        <v>8</v>
      </c>
      <c r="J97" s="87">
        <f>E97*H97</f>
        <v>0</v>
      </c>
      <c r="K97" s="66"/>
      <c r="L97" s="62"/>
      <c r="M97" s="62"/>
      <c r="N97" s="62"/>
      <c r="O97" s="62"/>
      <c r="P97" s="62"/>
      <c r="Q97" s="62"/>
      <c r="R97" s="117"/>
      <c r="S97" s="88"/>
      <c r="T97" s="87"/>
      <c r="U97" s="66"/>
      <c r="V97" s="118"/>
    </row>
    <row r="98" spans="2:22" s="14" customFormat="1" x14ac:dyDescent="0.2">
      <c r="B98" s="95" t="str">
        <f>texte!A82</f>
        <v>Total Beiträge für Reduktion von Pflanzenschutzmitteln</v>
      </c>
      <c r="C98" s="96"/>
      <c r="D98" s="96"/>
      <c r="E98" s="96"/>
      <c r="F98" s="96"/>
      <c r="G98" s="96"/>
      <c r="H98" s="97"/>
      <c r="I98" s="96"/>
      <c r="J98" s="99">
        <f>SUM(J86:J97)</f>
        <v>0</v>
      </c>
      <c r="K98" s="59"/>
      <c r="L98" s="96" t="str">
        <f>texte!A82</f>
        <v>Total Beiträge für Reduktion von Pflanzenschutzmitteln</v>
      </c>
      <c r="M98" s="96"/>
      <c r="N98" s="96"/>
      <c r="O98" s="62"/>
      <c r="P98" s="96"/>
      <c r="Q98" s="96"/>
      <c r="R98" s="99"/>
      <c r="S98" s="96"/>
      <c r="T98" s="98">
        <f>SUM(T86:T97)</f>
        <v>0</v>
      </c>
      <c r="U98" s="59"/>
      <c r="V98" s="100">
        <f>-J98+T98</f>
        <v>0</v>
      </c>
    </row>
    <row r="99" spans="2:22" ht="4.5" customHeight="1" x14ac:dyDescent="0.2">
      <c r="B99" s="71"/>
      <c r="C99" s="7"/>
      <c r="D99" s="7"/>
      <c r="E99" s="7"/>
      <c r="F99" s="7"/>
      <c r="G99" s="7"/>
      <c r="H99" s="8"/>
      <c r="I99" s="7"/>
      <c r="J99" s="8"/>
      <c r="K99" s="66"/>
      <c r="L99" s="7"/>
      <c r="M99" s="7"/>
      <c r="N99" s="7"/>
      <c r="O99" s="7"/>
      <c r="P99" s="7"/>
      <c r="Q99" s="7"/>
      <c r="R99" s="9"/>
      <c r="S99" s="7"/>
      <c r="T99" s="10"/>
      <c r="U99" s="66"/>
      <c r="V99" s="72"/>
    </row>
    <row r="100" spans="2:22" ht="4.5" customHeight="1" x14ac:dyDescent="0.2">
      <c r="B100" s="61"/>
      <c r="C100" s="62"/>
      <c r="D100" s="62"/>
      <c r="E100" s="62"/>
      <c r="F100" s="62"/>
      <c r="G100" s="62"/>
      <c r="H100" s="62"/>
      <c r="I100" s="62"/>
      <c r="J100" s="62"/>
      <c r="K100" s="66"/>
      <c r="L100" s="62"/>
      <c r="M100" s="62"/>
      <c r="N100" s="62"/>
      <c r="O100" s="62"/>
      <c r="P100" s="62"/>
      <c r="Q100" s="62"/>
      <c r="R100" s="67"/>
      <c r="S100" s="62"/>
      <c r="T100" s="68"/>
      <c r="U100" s="66"/>
      <c r="V100" s="69"/>
    </row>
    <row r="101" spans="2:22" x14ac:dyDescent="0.2">
      <c r="B101" s="115"/>
      <c r="C101" s="74"/>
      <c r="D101" s="74"/>
      <c r="E101" s="74"/>
      <c r="F101" s="74"/>
      <c r="G101" s="74"/>
      <c r="H101" s="129"/>
      <c r="I101" s="129"/>
      <c r="J101" s="129"/>
      <c r="K101" s="66"/>
      <c r="L101" s="116" t="str">
        <f>texte!A83</f>
        <v>Andere Massnahmen in der Pflanzenproduktion</v>
      </c>
      <c r="M101" s="74"/>
      <c r="N101" s="74"/>
      <c r="O101" s="74"/>
      <c r="P101" s="74"/>
      <c r="Q101" s="74"/>
      <c r="R101" s="130"/>
      <c r="S101" s="129"/>
      <c r="T101" s="131"/>
      <c r="U101" s="66"/>
      <c r="V101" s="132"/>
    </row>
    <row r="102" spans="2:22" ht="12.75" customHeight="1" x14ac:dyDescent="0.2">
      <c r="B102" s="61"/>
      <c r="C102" s="62"/>
      <c r="D102" s="62"/>
      <c r="E102" s="62"/>
      <c r="F102" s="62"/>
      <c r="G102" s="62"/>
      <c r="H102" s="65"/>
      <c r="I102" s="62"/>
      <c r="J102" s="65"/>
      <c r="K102" s="66"/>
      <c r="L102" s="148" t="str">
        <f>texte!A84</f>
        <v>Beitrag für den effizienten</v>
      </c>
      <c r="M102" s="148"/>
      <c r="N102" s="148"/>
      <c r="O102" s="63"/>
      <c r="P102" s="62"/>
      <c r="Q102" s="62"/>
      <c r="R102" s="117"/>
      <c r="S102" s="62"/>
      <c r="T102" s="87"/>
      <c r="U102" s="66"/>
      <c r="V102" s="118"/>
    </row>
    <row r="103" spans="2:22" ht="25.5" customHeight="1" x14ac:dyDescent="0.2">
      <c r="B103" s="61"/>
      <c r="C103" s="62"/>
      <c r="D103" s="62"/>
      <c r="E103" s="62"/>
      <c r="F103" s="62"/>
      <c r="G103" s="62"/>
      <c r="H103" s="65"/>
      <c r="I103" s="62"/>
      <c r="J103" s="65"/>
      <c r="K103" s="66"/>
      <c r="L103" s="148" t="str">
        <f>texte!A85</f>
        <v>Stickstoffeinsatz</v>
      </c>
      <c r="M103" s="148"/>
      <c r="N103" s="148"/>
      <c r="O103" s="68">
        <f>IF(O102="oui",H69,(IF(O102="ja",H68,(IF(O102="si",H68,0)))))</f>
        <v>0</v>
      </c>
      <c r="P103" s="68" t="str">
        <f>texte!A86</f>
        <v>ha oA in CH</v>
      </c>
      <c r="Q103" s="68" t="s">
        <v>7</v>
      </c>
      <c r="R103" s="87">
        <v>100</v>
      </c>
      <c r="S103" s="88" t="s">
        <v>8</v>
      </c>
      <c r="T103" s="87">
        <f>O103*R103</f>
        <v>0</v>
      </c>
      <c r="U103" s="66"/>
      <c r="V103" s="118"/>
    </row>
    <row r="104" spans="2:22" x14ac:dyDescent="0.2">
      <c r="B104" s="61"/>
      <c r="C104" s="62"/>
      <c r="D104" s="62"/>
      <c r="E104" s="62"/>
      <c r="F104" s="62"/>
      <c r="G104" s="62"/>
      <c r="H104" s="65"/>
      <c r="I104" s="62"/>
      <c r="J104" s="65"/>
      <c r="K104" s="66"/>
      <c r="L104" s="62"/>
      <c r="M104" s="62"/>
      <c r="N104" s="62"/>
      <c r="O104" s="62"/>
      <c r="P104" s="62"/>
      <c r="Q104" s="62"/>
      <c r="R104" s="117"/>
      <c r="S104" s="62"/>
      <c r="T104" s="87"/>
      <c r="U104" s="66"/>
      <c r="V104" s="118"/>
    </row>
    <row r="105" spans="2:22" s="14" customFormat="1" x14ac:dyDescent="0.2">
      <c r="B105" s="95"/>
      <c r="C105" s="96"/>
      <c r="D105" s="96"/>
      <c r="E105" s="96"/>
      <c r="F105" s="96"/>
      <c r="G105" s="96"/>
      <c r="H105" s="97"/>
      <c r="I105" s="96"/>
      <c r="J105" s="97"/>
      <c r="K105" s="59"/>
      <c r="L105" s="96" t="str">
        <f>texte!A87</f>
        <v>Total sonstige Massnahmen in der Pflanzenproduktion</v>
      </c>
      <c r="M105" s="96"/>
      <c r="N105" s="96"/>
      <c r="O105" s="62"/>
      <c r="P105" s="96"/>
      <c r="Q105" s="96"/>
      <c r="R105" s="99"/>
      <c r="S105" s="96"/>
      <c r="T105" s="98">
        <f>T103</f>
        <v>0</v>
      </c>
      <c r="U105" s="59"/>
      <c r="V105" s="100">
        <f>-J105+T105</f>
        <v>0</v>
      </c>
    </row>
    <row r="106" spans="2:22" ht="4.5" customHeight="1" x14ac:dyDescent="0.2">
      <c r="B106" s="71"/>
      <c r="C106" s="7"/>
      <c r="D106" s="7"/>
      <c r="E106" s="7"/>
      <c r="F106" s="7"/>
      <c r="G106" s="7"/>
      <c r="H106" s="8"/>
      <c r="I106" s="7"/>
      <c r="J106" s="8"/>
      <c r="K106" s="66"/>
      <c r="L106" s="7"/>
      <c r="M106" s="7"/>
      <c r="N106" s="7"/>
      <c r="O106" s="7"/>
      <c r="P106" s="7"/>
      <c r="Q106" s="7"/>
      <c r="R106" s="9"/>
      <c r="S106" s="7"/>
      <c r="T106" s="10"/>
      <c r="U106" s="66"/>
      <c r="V106" s="72"/>
    </row>
    <row r="107" spans="2:22" ht="4.5" customHeight="1" x14ac:dyDescent="0.2">
      <c r="B107" s="61"/>
      <c r="C107" s="62"/>
      <c r="D107" s="62"/>
      <c r="E107" s="62"/>
      <c r="F107" s="62"/>
      <c r="G107" s="62"/>
      <c r="H107" s="62"/>
      <c r="I107" s="62"/>
      <c r="J107" s="62"/>
      <c r="K107" s="66"/>
      <c r="L107" s="62"/>
      <c r="M107" s="62"/>
      <c r="N107" s="62"/>
      <c r="O107" s="62"/>
      <c r="P107" s="62"/>
      <c r="Q107" s="62"/>
      <c r="R107" s="67"/>
      <c r="S107" s="62"/>
      <c r="T107" s="68"/>
      <c r="U107" s="66"/>
      <c r="V107" s="69"/>
    </row>
    <row r="108" spans="2:22" x14ac:dyDescent="0.2">
      <c r="B108" s="95" t="str">
        <f>texte!A88</f>
        <v>Massnahmen in der Tierproduktion</v>
      </c>
      <c r="C108" s="74"/>
      <c r="D108" s="74"/>
      <c r="E108" s="74"/>
      <c r="F108" s="74"/>
      <c r="G108" s="74"/>
      <c r="H108" s="129"/>
      <c r="I108" s="129"/>
      <c r="J108" s="129"/>
      <c r="K108" s="66"/>
      <c r="L108" s="96" t="str">
        <f>texte!A88</f>
        <v>Massnahmen in der Tierproduktion</v>
      </c>
      <c r="M108" s="74"/>
      <c r="N108" s="74"/>
      <c r="O108" s="74"/>
      <c r="P108" s="74"/>
      <c r="Q108" s="74"/>
      <c r="R108" s="130"/>
      <c r="S108" s="129"/>
      <c r="T108" s="131"/>
      <c r="U108" s="66"/>
      <c r="V108" s="132"/>
    </row>
    <row r="109" spans="2:22" x14ac:dyDescent="0.2">
      <c r="B109" s="135" t="str">
        <f>texte!A89</f>
        <v>RAUS+</v>
      </c>
      <c r="C109" s="62"/>
      <c r="D109" s="62"/>
      <c r="E109" s="70"/>
      <c r="F109" s="68" t="str">
        <f>texte!A90</f>
        <v>GVE</v>
      </c>
      <c r="G109" s="68" t="s">
        <v>7</v>
      </c>
      <c r="H109" s="87">
        <v>120</v>
      </c>
      <c r="I109" s="88" t="s">
        <v>8</v>
      </c>
      <c r="J109" s="87">
        <f>E109*H109</f>
        <v>0</v>
      </c>
      <c r="K109" s="66"/>
      <c r="L109" s="148" t="str">
        <f>texte!A91</f>
        <v>Weidebeitrag</v>
      </c>
      <c r="M109" s="148"/>
      <c r="N109" s="148"/>
      <c r="O109" s="62"/>
      <c r="P109" s="62"/>
      <c r="Q109" s="62"/>
      <c r="R109" s="117"/>
      <c r="S109" s="88"/>
      <c r="T109" s="87"/>
      <c r="U109" s="66"/>
      <c r="V109" s="118"/>
    </row>
    <row r="110" spans="2:22" x14ac:dyDescent="0.2">
      <c r="B110" s="61"/>
      <c r="C110" s="62"/>
      <c r="D110" s="62"/>
      <c r="E110" s="62"/>
      <c r="F110" s="62"/>
      <c r="G110" s="62"/>
      <c r="H110" s="65"/>
      <c r="I110" s="62"/>
      <c r="J110" s="65"/>
      <c r="K110" s="66"/>
      <c r="L110" s="89" t="str">
        <f>texte!A92</f>
        <v xml:space="preserve">   - Milchkühe</v>
      </c>
      <c r="M110" s="62"/>
      <c r="N110" s="62"/>
      <c r="O110" s="70"/>
      <c r="P110" s="68" t="str">
        <f>texte!A$90</f>
        <v>GVE</v>
      </c>
      <c r="Q110" s="68" t="s">
        <v>7</v>
      </c>
      <c r="R110" s="87">
        <v>160</v>
      </c>
      <c r="S110" s="88" t="s">
        <v>8</v>
      </c>
      <c r="T110" s="87">
        <f>O110*R110</f>
        <v>0</v>
      </c>
      <c r="U110" s="66"/>
      <c r="V110" s="118"/>
    </row>
    <row r="111" spans="2:22" x14ac:dyDescent="0.2">
      <c r="B111" s="61"/>
      <c r="C111" s="62"/>
      <c r="D111" s="62"/>
      <c r="E111" s="62"/>
      <c r="F111" s="62"/>
      <c r="G111" s="62"/>
      <c r="H111" s="65"/>
      <c r="I111" s="62"/>
      <c r="J111" s="65"/>
      <c r="K111" s="66"/>
      <c r="L111" s="89" t="str">
        <f>texte!A93</f>
        <v xml:space="preserve">   - andere Kühe</v>
      </c>
      <c r="M111" s="62"/>
      <c r="N111" s="62"/>
      <c r="O111" s="70"/>
      <c r="P111" s="68" t="str">
        <f>texte!A$90</f>
        <v>GVE</v>
      </c>
      <c r="Q111" s="68" t="s">
        <v>7</v>
      </c>
      <c r="R111" s="87">
        <v>160</v>
      </c>
      <c r="S111" s="88" t="s">
        <v>8</v>
      </c>
      <c r="T111" s="87">
        <f t="shared" ref="T111:T118" si="44">O111*R111</f>
        <v>0</v>
      </c>
      <c r="U111" s="66"/>
      <c r="V111" s="118"/>
    </row>
    <row r="112" spans="2:22" x14ac:dyDescent="0.2">
      <c r="B112" s="61"/>
      <c r="C112" s="62"/>
      <c r="D112" s="62"/>
      <c r="E112" s="62"/>
      <c r="F112" s="62"/>
      <c r="G112" s="62"/>
      <c r="H112" s="65"/>
      <c r="I112" s="62"/>
      <c r="J112" s="65"/>
      <c r="K112" s="66"/>
      <c r="L112" s="89" t="str">
        <f>texte!A94</f>
        <v xml:space="preserve">   - weibliche Tiere &gt; 365 Tage</v>
      </c>
      <c r="M112" s="62"/>
      <c r="N112" s="62"/>
      <c r="O112" s="70"/>
      <c r="P112" s="68" t="str">
        <f>texte!A$90</f>
        <v>GVE</v>
      </c>
      <c r="Q112" s="68" t="s">
        <v>7</v>
      </c>
      <c r="R112" s="87">
        <v>160</v>
      </c>
      <c r="S112" s="88" t="s">
        <v>8</v>
      </c>
      <c r="T112" s="87">
        <f t="shared" si="44"/>
        <v>0</v>
      </c>
      <c r="U112" s="66"/>
      <c r="V112" s="118"/>
    </row>
    <row r="113" spans="2:22" x14ac:dyDescent="0.2">
      <c r="B113" s="61"/>
      <c r="C113" s="62"/>
      <c r="D113" s="62"/>
      <c r="E113" s="62"/>
      <c r="F113" s="62"/>
      <c r="G113" s="62"/>
      <c r="H113" s="65"/>
      <c r="I113" s="62"/>
      <c r="J113" s="65"/>
      <c r="K113" s="66"/>
      <c r="L113" s="89" t="str">
        <f>texte!A95</f>
        <v xml:space="preserve">   - weibliche Tiere &gt; 160 – 365 Tage</v>
      </c>
      <c r="M113" s="62"/>
      <c r="N113" s="62"/>
      <c r="O113" s="70"/>
      <c r="P113" s="68" t="str">
        <f>texte!A$90</f>
        <v>GVE</v>
      </c>
      <c r="Q113" s="68" t="s">
        <v>7</v>
      </c>
      <c r="R113" s="87">
        <v>160</v>
      </c>
      <c r="S113" s="88" t="s">
        <v>8</v>
      </c>
      <c r="T113" s="87">
        <f t="shared" si="44"/>
        <v>0</v>
      </c>
      <c r="U113" s="66"/>
      <c r="V113" s="118"/>
    </row>
    <row r="114" spans="2:22" x14ac:dyDescent="0.2">
      <c r="B114" s="61"/>
      <c r="C114" s="62"/>
      <c r="D114" s="62"/>
      <c r="E114" s="62"/>
      <c r="F114" s="62"/>
      <c r="G114" s="62"/>
      <c r="H114" s="65"/>
      <c r="I114" s="62"/>
      <c r="J114" s="65"/>
      <c r="K114" s="66"/>
      <c r="L114" s="89" t="str">
        <f>texte!A96</f>
        <v xml:space="preserve">   - weibliche Tiere &lt; 160 Tage</v>
      </c>
      <c r="M114" s="62"/>
      <c r="N114" s="62"/>
      <c r="O114" s="70"/>
      <c r="P114" s="68" t="str">
        <f>texte!A$90</f>
        <v>GVE</v>
      </c>
      <c r="Q114" s="68" t="s">
        <v>7</v>
      </c>
      <c r="R114" s="87">
        <v>160</v>
      </c>
      <c r="S114" s="88" t="s">
        <v>8</v>
      </c>
      <c r="T114" s="87">
        <f t="shared" si="44"/>
        <v>0</v>
      </c>
      <c r="U114" s="66"/>
      <c r="V114" s="118"/>
    </row>
    <row r="115" spans="2:22" x14ac:dyDescent="0.2">
      <c r="B115" s="61"/>
      <c r="C115" s="62"/>
      <c r="D115" s="62"/>
      <c r="E115" s="62"/>
      <c r="F115" s="62"/>
      <c r="G115" s="62"/>
      <c r="H115" s="65"/>
      <c r="I115" s="62"/>
      <c r="J115" s="65"/>
      <c r="K115" s="66"/>
      <c r="L115" s="89" t="str">
        <f>texte!A97</f>
        <v xml:space="preserve">   - männliche Tiere &gt; 730 Tage</v>
      </c>
      <c r="M115" s="62"/>
      <c r="N115" s="62"/>
      <c r="O115" s="70"/>
      <c r="P115" s="68" t="str">
        <f>texte!A$90</f>
        <v>GVE</v>
      </c>
      <c r="Q115" s="68" t="s">
        <v>7</v>
      </c>
      <c r="R115" s="87">
        <v>160</v>
      </c>
      <c r="S115" s="88" t="s">
        <v>8</v>
      </c>
      <c r="T115" s="87">
        <f t="shared" si="44"/>
        <v>0</v>
      </c>
      <c r="U115" s="66"/>
      <c r="V115" s="118"/>
    </row>
    <row r="116" spans="2:22" x14ac:dyDescent="0.2">
      <c r="B116" s="61"/>
      <c r="C116" s="62"/>
      <c r="D116" s="62"/>
      <c r="E116" s="62"/>
      <c r="F116" s="62"/>
      <c r="G116" s="62"/>
      <c r="H116" s="65"/>
      <c r="I116" s="62"/>
      <c r="J116" s="65"/>
      <c r="K116" s="66"/>
      <c r="L116" s="89" t="str">
        <f>texte!A98</f>
        <v xml:space="preserve">   - männliche Tiere &gt; 365 – 730 Tage</v>
      </c>
      <c r="M116" s="62"/>
      <c r="N116" s="62"/>
      <c r="O116" s="70"/>
      <c r="P116" s="68" t="str">
        <f>texte!A$90</f>
        <v>GVE</v>
      </c>
      <c r="Q116" s="68" t="s">
        <v>7</v>
      </c>
      <c r="R116" s="87">
        <v>160</v>
      </c>
      <c r="S116" s="88" t="s">
        <v>8</v>
      </c>
      <c r="T116" s="87">
        <f t="shared" si="44"/>
        <v>0</v>
      </c>
      <c r="U116" s="66"/>
      <c r="V116" s="118"/>
    </row>
    <row r="117" spans="2:22" x14ac:dyDescent="0.2">
      <c r="B117" s="61"/>
      <c r="C117" s="62"/>
      <c r="D117" s="62"/>
      <c r="E117" s="62"/>
      <c r="F117" s="62"/>
      <c r="G117" s="62"/>
      <c r="H117" s="65"/>
      <c r="I117" s="62"/>
      <c r="J117" s="65"/>
      <c r="K117" s="66"/>
      <c r="L117" s="89" t="str">
        <f>texte!A99</f>
        <v xml:space="preserve">   - männliche Tiere &gt; 160 – 365 Tage</v>
      </c>
      <c r="M117" s="62"/>
      <c r="N117" s="62"/>
      <c r="O117" s="70"/>
      <c r="P117" s="68" t="str">
        <f>texte!A$90</f>
        <v>GVE</v>
      </c>
      <c r="Q117" s="68" t="s">
        <v>7</v>
      </c>
      <c r="R117" s="87">
        <v>160</v>
      </c>
      <c r="S117" s="88" t="s">
        <v>8</v>
      </c>
      <c r="T117" s="87">
        <f t="shared" si="44"/>
        <v>0</v>
      </c>
      <c r="U117" s="66"/>
      <c r="V117" s="118"/>
    </row>
    <row r="118" spans="2:22" x14ac:dyDescent="0.2">
      <c r="B118" s="61"/>
      <c r="C118" s="62"/>
      <c r="D118" s="62"/>
      <c r="E118" s="62"/>
      <c r="F118" s="62"/>
      <c r="G118" s="62"/>
      <c r="H118" s="65"/>
      <c r="I118" s="62"/>
      <c r="J118" s="65"/>
      <c r="K118" s="66"/>
      <c r="L118" s="89" t="str">
        <f>texte!A100</f>
        <v xml:space="preserve">   - männliche Tiere &lt; 160 Tage</v>
      </c>
      <c r="M118" s="62"/>
      <c r="N118" s="62"/>
      <c r="O118" s="70"/>
      <c r="P118" s="68" t="str">
        <f>texte!A$90</f>
        <v>GVE</v>
      </c>
      <c r="Q118" s="68" t="s">
        <v>7</v>
      </c>
      <c r="R118" s="87">
        <v>160</v>
      </c>
      <c r="S118" s="88" t="s">
        <v>8</v>
      </c>
      <c r="T118" s="87">
        <f t="shared" si="44"/>
        <v>0</v>
      </c>
      <c r="U118" s="66"/>
      <c r="V118" s="118"/>
    </row>
    <row r="119" spans="2:22" x14ac:dyDescent="0.2">
      <c r="B119" s="61"/>
      <c r="C119" s="62"/>
      <c r="D119" s="62"/>
      <c r="E119" s="62"/>
      <c r="F119" s="62"/>
      <c r="G119" s="62"/>
      <c r="H119" s="65"/>
      <c r="I119" s="62"/>
      <c r="J119" s="65"/>
      <c r="K119" s="66"/>
      <c r="L119" s="62"/>
      <c r="M119" s="62"/>
      <c r="N119" s="62"/>
      <c r="O119" s="62"/>
      <c r="P119" s="68"/>
      <c r="Q119" s="62"/>
      <c r="R119" s="117"/>
      <c r="S119" s="62"/>
      <c r="T119" s="87"/>
      <c r="U119" s="66"/>
      <c r="V119" s="118"/>
    </row>
    <row r="120" spans="2:22" ht="25.5" customHeight="1" x14ac:dyDescent="0.2">
      <c r="B120" s="61"/>
      <c r="C120" s="62"/>
      <c r="D120" s="62"/>
      <c r="E120" s="62"/>
      <c r="F120" s="62"/>
      <c r="G120" s="62"/>
      <c r="H120" s="65"/>
      <c r="I120" s="62"/>
      <c r="J120" s="65"/>
      <c r="K120" s="66"/>
      <c r="L120" s="148" t="str">
        <f>texte!A101</f>
        <v>Beitrag für die längere Nutzungsdauer von Kühen (ab 2024)</v>
      </c>
      <c r="M120" s="148"/>
      <c r="N120" s="148"/>
      <c r="O120" s="62"/>
      <c r="P120" s="68"/>
      <c r="Q120" s="62"/>
      <c r="R120" s="117"/>
      <c r="S120" s="62"/>
      <c r="T120" s="87"/>
      <c r="U120" s="66"/>
      <c r="V120" s="136"/>
    </row>
    <row r="121" spans="2:22" x14ac:dyDescent="0.2">
      <c r="B121" s="61"/>
      <c r="C121" s="62"/>
      <c r="D121" s="62"/>
      <c r="E121" s="62"/>
      <c r="F121" s="62"/>
      <c r="G121" s="62"/>
      <c r="H121" s="65"/>
      <c r="I121" s="62"/>
      <c r="J121" s="65"/>
      <c r="K121" s="66"/>
      <c r="L121" s="80" t="str">
        <f>texte!A102</f>
        <v>Milchkühe</v>
      </c>
      <c r="M121" s="62"/>
      <c r="N121" s="62"/>
      <c r="O121" s="62"/>
      <c r="P121" s="68"/>
      <c r="Q121" s="62"/>
      <c r="R121" s="117"/>
      <c r="S121" s="62"/>
      <c r="T121" s="87"/>
      <c r="U121" s="66"/>
      <c r="V121" s="118"/>
    </row>
    <row r="122" spans="2:22" ht="51" customHeight="1" x14ac:dyDescent="0.2">
      <c r="B122" s="61"/>
      <c r="C122" s="62"/>
      <c r="D122" s="62"/>
      <c r="E122" s="62"/>
      <c r="F122" s="62"/>
      <c r="G122" s="62"/>
      <c r="H122" s="65"/>
      <c r="I122" s="62"/>
      <c r="J122" s="65"/>
      <c r="K122" s="66"/>
      <c r="L122" s="149" t="str">
        <f>IF(L123="","",texte!A103)</f>
        <v>Geben Sie die durchschn. Anzahl der Abkalbungen von abgehenden Milchkühen ein</v>
      </c>
      <c r="M122" s="149"/>
      <c r="N122" s="62"/>
      <c r="O122" s="149" t="str">
        <f>texte!A104</f>
        <v>Geben Sie die durchschnittliche Anzahl an Milchkühen im Betrieb ein</v>
      </c>
      <c r="P122" s="149"/>
      <c r="Q122" s="149"/>
      <c r="R122" s="149"/>
      <c r="S122" s="62"/>
      <c r="T122" s="87"/>
      <c r="U122" s="66"/>
      <c r="V122" s="118"/>
    </row>
    <row r="123" spans="2:22" ht="38.25" x14ac:dyDescent="0.2">
      <c r="B123" s="61"/>
      <c r="C123" s="62"/>
      <c r="D123" s="62"/>
      <c r="E123" s="62"/>
      <c r="F123" s="62"/>
      <c r="G123" s="62"/>
      <c r="H123" s="65"/>
      <c r="I123" s="62"/>
      <c r="J123" s="65"/>
      <c r="K123" s="66"/>
      <c r="L123" s="70">
        <v>0</v>
      </c>
      <c r="M123" s="137" t="str">
        <f>texte!A$105</f>
        <v>durchschn. Anzahl Abkalbungen</v>
      </c>
      <c r="N123" s="68"/>
      <c r="O123" s="70"/>
      <c r="P123" s="68" t="str">
        <f>texte!A$90</f>
        <v>GVE</v>
      </c>
      <c r="Q123" s="68" t="s">
        <v>7</v>
      </c>
      <c r="R123" s="87" t="str">
        <f>IF(L123&lt;3,"",IF(L123&gt;7,200,(L123-3)*47.5+10))</f>
        <v/>
      </c>
      <c r="S123" s="88" t="s">
        <v>8</v>
      </c>
      <c r="T123" s="87">
        <f>IFERROR(O123*R123,0)</f>
        <v>0</v>
      </c>
      <c r="U123" s="66"/>
      <c r="V123" s="118"/>
    </row>
    <row r="124" spans="2:22" x14ac:dyDescent="0.2">
      <c r="B124" s="61"/>
      <c r="C124" s="62"/>
      <c r="D124" s="62"/>
      <c r="E124" s="62"/>
      <c r="F124" s="62"/>
      <c r="G124" s="62"/>
      <c r="H124" s="65"/>
      <c r="I124" s="62"/>
      <c r="J124" s="65"/>
      <c r="K124" s="66"/>
      <c r="L124" s="80" t="str">
        <f>texte!A106</f>
        <v>Andere Kühe</v>
      </c>
      <c r="M124" s="62"/>
      <c r="N124" s="62"/>
      <c r="O124" s="62"/>
      <c r="P124" s="68"/>
      <c r="Q124" s="62"/>
      <c r="R124" s="117"/>
      <c r="S124" s="62"/>
      <c r="T124" s="87"/>
      <c r="U124" s="66"/>
      <c r="V124" s="118"/>
    </row>
    <row r="125" spans="2:22" ht="51.6" customHeight="1" x14ac:dyDescent="0.2">
      <c r="B125" s="61"/>
      <c r="C125" s="62"/>
      <c r="D125" s="62"/>
      <c r="E125" s="62"/>
      <c r="F125" s="62"/>
      <c r="G125" s="62"/>
      <c r="H125" s="65"/>
      <c r="I125" s="62"/>
      <c r="J125" s="65"/>
      <c r="K125" s="66"/>
      <c r="L125" s="149" t="str">
        <f>texte!A107</f>
        <v>Geben Sie die durchschn. Anzahl der Abkalbungen von abgehenden anderen Kühen ein</v>
      </c>
      <c r="M125" s="149"/>
      <c r="N125" s="62"/>
      <c r="O125" s="149" t="str">
        <f>texte!A108</f>
        <v>Geben Sie die durchschnittliche Anzahl an anderen Kühen im Betrieb ein</v>
      </c>
      <c r="P125" s="149"/>
      <c r="Q125" s="149"/>
      <c r="R125" s="149"/>
      <c r="S125" s="62"/>
      <c r="T125" s="87"/>
      <c r="U125" s="66"/>
      <c r="V125" s="118"/>
    </row>
    <row r="126" spans="2:22" ht="38.25" x14ac:dyDescent="0.2">
      <c r="B126" s="61"/>
      <c r="C126" s="62"/>
      <c r="D126" s="62"/>
      <c r="E126" s="62"/>
      <c r="F126" s="62"/>
      <c r="G126" s="62"/>
      <c r="H126" s="65"/>
      <c r="I126" s="62"/>
      <c r="J126" s="65"/>
      <c r="K126" s="66"/>
      <c r="L126" s="70"/>
      <c r="M126" s="137" t="str">
        <f>texte!A$105</f>
        <v>durchschn. Anzahl Abkalbungen</v>
      </c>
      <c r="N126" s="62"/>
      <c r="O126" s="70"/>
      <c r="P126" s="68" t="str">
        <f>texte!A$90</f>
        <v>GVE</v>
      </c>
      <c r="Q126" s="68" t="s">
        <v>7</v>
      </c>
      <c r="R126" s="87" t="str">
        <f>IF(L126&lt;4,"",IF(L126&gt;7,200,(L126-4)*47.5+10))</f>
        <v/>
      </c>
      <c r="S126" s="88" t="s">
        <v>8</v>
      </c>
      <c r="T126" s="87">
        <f>IFERROR(O126*R126,0)</f>
        <v>0</v>
      </c>
      <c r="U126" s="66"/>
      <c r="V126" s="118"/>
    </row>
    <row r="127" spans="2:22" x14ac:dyDescent="0.2">
      <c r="B127" s="61"/>
      <c r="C127" s="62"/>
      <c r="D127" s="62"/>
      <c r="E127" s="62"/>
      <c r="F127" s="62"/>
      <c r="G127" s="62"/>
      <c r="H127" s="65"/>
      <c r="I127" s="62"/>
      <c r="J127" s="65"/>
      <c r="K127" s="66"/>
      <c r="L127" s="62"/>
      <c r="M127" s="62"/>
      <c r="N127" s="62"/>
      <c r="O127" s="62"/>
      <c r="P127" s="62"/>
      <c r="Q127" s="62"/>
      <c r="R127" s="117"/>
      <c r="S127" s="62"/>
      <c r="T127" s="87"/>
      <c r="U127" s="66"/>
      <c r="V127" s="118"/>
    </row>
    <row r="128" spans="2:22" s="14" customFormat="1" x14ac:dyDescent="0.2">
      <c r="B128" s="95" t="str">
        <f>texte!A109</f>
        <v>Total Massnahmen in der Tierproduktion</v>
      </c>
      <c r="C128" s="96"/>
      <c r="D128" s="96"/>
      <c r="E128" s="96"/>
      <c r="F128" s="96"/>
      <c r="G128" s="96"/>
      <c r="H128" s="97"/>
      <c r="I128" s="96"/>
      <c r="J128" s="97">
        <f>SUM(J109:J126)</f>
        <v>0</v>
      </c>
      <c r="K128" s="59"/>
      <c r="L128" s="96" t="str">
        <f>texte!A109</f>
        <v>Total Massnahmen in der Tierproduktion</v>
      </c>
      <c r="M128" s="96"/>
      <c r="N128" s="96"/>
      <c r="O128" s="62"/>
      <c r="P128" s="96"/>
      <c r="Q128" s="96"/>
      <c r="R128" s="99"/>
      <c r="S128" s="96"/>
      <c r="T128" s="98">
        <f>SUM(T109:T126)</f>
        <v>0</v>
      </c>
      <c r="U128" s="59"/>
      <c r="V128" s="100">
        <f>-J128+T128</f>
        <v>0</v>
      </c>
    </row>
    <row r="129" spans="2:22" ht="4.5" customHeight="1" x14ac:dyDescent="0.2">
      <c r="B129" s="71"/>
      <c r="C129" s="7"/>
      <c r="D129" s="7"/>
      <c r="E129" s="7"/>
      <c r="F129" s="7"/>
      <c r="G129" s="7"/>
      <c r="H129" s="8"/>
      <c r="I129" s="7"/>
      <c r="J129" s="8"/>
      <c r="K129" s="8"/>
      <c r="L129" s="7"/>
      <c r="M129" s="7"/>
      <c r="N129" s="7"/>
      <c r="O129" s="7"/>
      <c r="P129" s="7"/>
      <c r="Q129" s="7"/>
      <c r="R129" s="9"/>
      <c r="S129" s="7"/>
      <c r="T129" s="10"/>
      <c r="U129" s="10"/>
      <c r="V129" s="72"/>
    </row>
    <row r="130" spans="2:22" ht="4.5" customHeight="1" x14ac:dyDescent="0.2"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7"/>
      <c r="S130" s="62"/>
      <c r="T130" s="68"/>
      <c r="U130" s="68"/>
      <c r="V130" s="69"/>
    </row>
    <row r="131" spans="2:22" x14ac:dyDescent="0.2">
      <c r="B131" s="102" t="str">
        <f>IF(SUM(V55,V63,V82,V98,V105,V128)&gt;0,CONCATENATE(texte!A110,ROUND(SUM(V55,V63,V82,V98,V105,V128),0)," CHF"),CONCATENATE(texte!A111,-ROUND(SUM(V55,V63,V82,V98,V105,V128),0)," CHF"))</f>
        <v>Ohne Berücksichtigung einer möglichen Änderung des Übergangsbeitrags sinkt der Betrag der Direktzahlungen insgesamt um 0 CHF</v>
      </c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4"/>
    </row>
    <row r="132" spans="2:22" ht="3.75" customHeight="1" thickBot="1" x14ac:dyDescent="0.25">
      <c r="B132" s="105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7"/>
      <c r="S132" s="106"/>
      <c r="T132" s="108"/>
      <c r="U132" s="106"/>
      <c r="V132" s="109"/>
    </row>
    <row r="133" spans="2:22" s="4" customFormat="1" ht="15.75" thickTop="1" x14ac:dyDescent="0.25">
      <c r="B133" s="110" t="str">
        <f>texte!A112</f>
        <v>Übergangsbeitrag</v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2"/>
      <c r="S133" s="111"/>
      <c r="T133" s="113"/>
      <c r="U133" s="113"/>
      <c r="V133" s="114"/>
    </row>
    <row r="134" spans="2:22" x14ac:dyDescent="0.2">
      <c r="B134" s="152" t="str">
        <f>texte!A23</f>
        <v>Aktuelle Situation: 2022</v>
      </c>
      <c r="C134" s="153"/>
      <c r="D134" s="153"/>
      <c r="E134" s="153"/>
      <c r="F134" s="153"/>
      <c r="G134" s="153"/>
      <c r="H134" s="153"/>
      <c r="I134" s="153"/>
      <c r="J134" s="153"/>
      <c r="K134" s="59"/>
      <c r="L134" s="153" t="str">
        <f>texte!A24</f>
        <v>Zukünftige Situation: 2023</v>
      </c>
      <c r="M134" s="153"/>
      <c r="N134" s="153"/>
      <c r="O134" s="153"/>
      <c r="P134" s="153"/>
      <c r="Q134" s="153"/>
      <c r="R134" s="153"/>
      <c r="S134" s="153"/>
      <c r="T134" s="153"/>
      <c r="U134" s="59"/>
      <c r="V134" s="118"/>
    </row>
    <row r="135" spans="2:22" ht="25.5" customHeight="1" x14ac:dyDescent="0.2">
      <c r="B135" s="150" t="str">
        <f>texte!A113</f>
        <v>Basiswert Übergangsbeitrag</v>
      </c>
      <c r="C135" s="151"/>
      <c r="D135" s="151"/>
      <c r="E135" s="138"/>
      <c r="F135" s="139" t="str">
        <f>IF(E135="",texte!A27,"")</f>
        <v xml:space="preserve">  &lt;-- Pflichteingabe</v>
      </c>
      <c r="G135" s="62"/>
      <c r="H135" s="65"/>
      <c r="I135" s="62"/>
      <c r="J135" s="65"/>
      <c r="K135" s="66"/>
      <c r="L135" s="62"/>
      <c r="M135" s="62"/>
      <c r="N135" s="62"/>
      <c r="O135" s="62"/>
      <c r="P135" s="62"/>
      <c r="Q135" s="62"/>
      <c r="R135" s="117"/>
      <c r="S135" s="62"/>
      <c r="T135" s="87"/>
      <c r="U135" s="66"/>
      <c r="V135" s="118"/>
    </row>
    <row r="136" spans="2:22" x14ac:dyDescent="0.2">
      <c r="B136" s="135" t="str">
        <f>texte!A112</f>
        <v>Übergangsbeitrag</v>
      </c>
      <c r="C136" s="62"/>
      <c r="D136" s="62"/>
      <c r="E136" s="117">
        <f>E135</f>
        <v>0</v>
      </c>
      <c r="F136" s="62"/>
      <c r="G136" s="68" t="s">
        <v>7</v>
      </c>
      <c r="H136" s="140">
        <v>0.1</v>
      </c>
      <c r="I136" s="88" t="s">
        <v>8</v>
      </c>
      <c r="J136" s="87">
        <f>E136*H136</f>
        <v>0</v>
      </c>
      <c r="K136" s="66"/>
      <c r="L136" s="141" t="str">
        <f>texte!A112</f>
        <v>Übergangsbeitrag</v>
      </c>
      <c r="M136" s="62"/>
      <c r="N136" s="62"/>
      <c r="O136" s="117">
        <f>E135</f>
        <v>0</v>
      </c>
      <c r="P136" s="62"/>
      <c r="Q136" s="68" t="s">
        <v>7</v>
      </c>
      <c r="R136" s="142">
        <v>0.2</v>
      </c>
      <c r="S136" s="88" t="s">
        <v>8</v>
      </c>
      <c r="T136" s="87">
        <f>O136*R136</f>
        <v>0</v>
      </c>
      <c r="U136" s="66"/>
      <c r="V136" s="118"/>
    </row>
    <row r="137" spans="2:22" x14ac:dyDescent="0.2">
      <c r="B137" s="61"/>
      <c r="C137" s="62"/>
      <c r="D137" s="62"/>
      <c r="E137" s="62"/>
      <c r="F137" s="62"/>
      <c r="G137" s="62"/>
      <c r="H137" s="65"/>
      <c r="I137" s="62"/>
      <c r="J137" s="65"/>
      <c r="K137" s="66"/>
      <c r="L137" s="62"/>
      <c r="M137" s="62"/>
      <c r="N137" s="62"/>
      <c r="O137" s="62"/>
      <c r="P137" s="62"/>
      <c r="Q137" s="62"/>
      <c r="R137" s="117"/>
      <c r="S137" s="62"/>
      <c r="T137" s="87"/>
      <c r="U137" s="66"/>
      <c r="V137" s="118"/>
    </row>
    <row r="138" spans="2:22" s="14" customFormat="1" x14ac:dyDescent="0.2">
      <c r="B138" s="95" t="str">
        <f>texte!A114</f>
        <v>Total Übergangsbeitrag</v>
      </c>
      <c r="C138" s="96"/>
      <c r="D138" s="96"/>
      <c r="E138" s="96"/>
      <c r="F138" s="96"/>
      <c r="G138" s="96"/>
      <c r="H138" s="97"/>
      <c r="I138" s="96"/>
      <c r="J138" s="98">
        <f>J136</f>
        <v>0</v>
      </c>
      <c r="K138" s="59"/>
      <c r="L138" s="96" t="str">
        <f>texte!A114</f>
        <v>Total Übergangsbeitrag</v>
      </c>
      <c r="M138" s="96"/>
      <c r="N138" s="96"/>
      <c r="O138" s="62"/>
      <c r="P138" s="96"/>
      <c r="Q138" s="96"/>
      <c r="R138" s="99"/>
      <c r="S138" s="96"/>
      <c r="T138" s="98">
        <f>T136</f>
        <v>0</v>
      </c>
      <c r="U138" s="59"/>
      <c r="V138" s="100">
        <f>-J138+T138</f>
        <v>0</v>
      </c>
    </row>
    <row r="139" spans="2:22" ht="4.5" customHeight="1" x14ac:dyDescent="0.2">
      <c r="B139" s="71"/>
      <c r="C139" s="7"/>
      <c r="D139" s="7"/>
      <c r="E139" s="7"/>
      <c r="F139" s="7"/>
      <c r="G139" s="7"/>
      <c r="H139" s="8"/>
      <c r="I139" s="7"/>
      <c r="J139" s="8"/>
      <c r="K139" s="8"/>
      <c r="L139" s="7"/>
      <c r="M139" s="7"/>
      <c r="N139" s="7"/>
      <c r="O139" s="7"/>
      <c r="P139" s="7"/>
      <c r="Q139" s="7"/>
      <c r="R139" s="9"/>
      <c r="S139" s="7"/>
      <c r="T139" s="10"/>
      <c r="U139" s="10"/>
      <c r="V139" s="72"/>
    </row>
    <row r="140" spans="2:22" ht="4.5" customHeight="1" x14ac:dyDescent="0.2"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7"/>
      <c r="S140" s="62"/>
      <c r="T140" s="68"/>
      <c r="U140" s="68"/>
      <c r="V140" s="69"/>
    </row>
    <row r="141" spans="2:22" ht="13.5" thickBot="1" x14ac:dyDescent="0.25">
      <c r="B141" s="143" t="str">
        <f>IF(SUM(V55,V63,V82,V98,V105,V128,V138)&gt;0,CONCATENATE(texte!A115,ROUND(SUM(V55,V63,V82,V98,V105,V128,V138),0)," CHF"),CONCATENATE(texte!A116,-ROUND(SUM(V55,V63,V82,V98,V105,V128,V138),0)," CHF"))</f>
        <v>Unter Berücksichtigung einer angenommenen Änderung des Übergangsbeitrags sinkt der Betrag der Direktzahlungen insgesamt um 0 CHF</v>
      </c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5"/>
    </row>
    <row r="142" spans="2:22" ht="3.75" customHeight="1" thickTop="1" x14ac:dyDescent="0.2"/>
    <row r="143" spans="2:22" x14ac:dyDescent="0.2">
      <c r="R143" s="1"/>
      <c r="T143" s="1"/>
      <c r="V143" s="1"/>
    </row>
    <row r="144" spans="2:22" x14ac:dyDescent="0.2">
      <c r="R144" s="1"/>
      <c r="T144" s="1"/>
      <c r="V144" s="1"/>
    </row>
    <row r="145" spans="8:22" x14ac:dyDescent="0.2">
      <c r="R145" s="1"/>
      <c r="T145" s="1"/>
      <c r="V145" s="1"/>
    </row>
    <row r="146" spans="8:22" x14ac:dyDescent="0.2">
      <c r="H146" s="5"/>
      <c r="J146" s="5"/>
    </row>
    <row r="147" spans="8:22" x14ac:dyDescent="0.2">
      <c r="H147" s="5"/>
      <c r="J147" s="5"/>
    </row>
    <row r="148" spans="8:22" x14ac:dyDescent="0.2">
      <c r="H148" s="5"/>
      <c r="J148" s="5"/>
    </row>
    <row r="149" spans="8:22" x14ac:dyDescent="0.2">
      <c r="H149" s="5"/>
      <c r="J149" s="5"/>
    </row>
    <row r="150" spans="8:22" x14ac:dyDescent="0.2">
      <c r="H150" s="5"/>
      <c r="J150" s="5"/>
    </row>
    <row r="151" spans="8:22" x14ac:dyDescent="0.2">
      <c r="H151" s="5"/>
      <c r="J151" s="5"/>
    </row>
    <row r="152" spans="8:22" x14ac:dyDescent="0.2">
      <c r="H152" s="5"/>
      <c r="J152" s="5"/>
    </row>
    <row r="153" spans="8:22" x14ac:dyDescent="0.2">
      <c r="H153" s="5"/>
      <c r="J153" s="5"/>
    </row>
    <row r="154" spans="8:22" x14ac:dyDescent="0.2">
      <c r="H154" s="5"/>
      <c r="J154" s="5"/>
    </row>
    <row r="155" spans="8:22" x14ac:dyDescent="0.2">
      <c r="H155" s="5"/>
      <c r="J155" s="5"/>
    </row>
  </sheetData>
  <sheetProtection algorithmName="SHA-512" hashValue="cdQTHAVCbIz3v9ayimhTQGc3nZ+YV/C7DZEvlxVqK+JQjMlrdnmQL3QiNjj/dBnMBPAuztrvlF6r2NpUpGGZ8A==" saltValue="BqHkHgTeXaATHBKF9Hj8Ig==" spinCount="100000" sheet="1" objects="1" scenarios="1"/>
  <mergeCells count="23">
    <mergeCell ref="B135:D135"/>
    <mergeCell ref="B93:D93"/>
    <mergeCell ref="L78:N78"/>
    <mergeCell ref="B86:D86"/>
    <mergeCell ref="O125:R125"/>
    <mergeCell ref="B91:D91"/>
    <mergeCell ref="L93:N93"/>
    <mergeCell ref="B89:D89"/>
    <mergeCell ref="L86:N86"/>
    <mergeCell ref="L109:N109"/>
    <mergeCell ref="O122:R122"/>
    <mergeCell ref="B134:J134"/>
    <mergeCell ref="L134:T134"/>
    <mergeCell ref="L120:N120"/>
    <mergeCell ref="D15:J15"/>
    <mergeCell ref="B75:D75"/>
    <mergeCell ref="L75:N75"/>
    <mergeCell ref="L125:M125"/>
    <mergeCell ref="L79:N79"/>
    <mergeCell ref="L76:N76"/>
    <mergeCell ref="L102:N102"/>
    <mergeCell ref="L103:N103"/>
    <mergeCell ref="L122:M122"/>
  </mergeCells>
  <conditionalFormatting sqref="V82">
    <cfRule type="expression" dxfId="45" priority="73">
      <formula>V82&gt;0</formula>
    </cfRule>
    <cfRule type="expression" dxfId="44" priority="74">
      <formula>V82&lt;0</formula>
    </cfRule>
  </conditionalFormatting>
  <conditionalFormatting sqref="E102:E104">
    <cfRule type="expression" dxfId="43" priority="99">
      <formula>SUM($E$76:$E$78)=0</formula>
    </cfRule>
  </conditionalFormatting>
  <conditionalFormatting sqref="V98">
    <cfRule type="expression" dxfId="42" priority="71">
      <formula>V98&gt;0</formula>
    </cfRule>
    <cfRule type="expression" dxfId="41" priority="72">
      <formula>V98&lt;0</formula>
    </cfRule>
  </conditionalFormatting>
  <conditionalFormatting sqref="V105">
    <cfRule type="expression" dxfId="40" priority="69">
      <formula>V105&gt;0</formula>
    </cfRule>
    <cfRule type="expression" dxfId="39" priority="70">
      <formula>V105&lt;0</formula>
    </cfRule>
  </conditionalFormatting>
  <conditionalFormatting sqref="V128">
    <cfRule type="expression" dxfId="38" priority="67">
      <formula>V128&gt;0</formula>
    </cfRule>
    <cfRule type="expression" dxfId="37" priority="68">
      <formula>V128&lt;0</formula>
    </cfRule>
  </conditionalFormatting>
  <conditionalFormatting sqref="V138">
    <cfRule type="expression" dxfId="36" priority="65">
      <formula>V138&gt;0</formula>
    </cfRule>
    <cfRule type="expression" dxfId="35" priority="66">
      <formula>V138&lt;0</formula>
    </cfRule>
  </conditionalFormatting>
  <conditionalFormatting sqref="V55">
    <cfRule type="expression" dxfId="34" priority="56">
      <formula>V55&gt;0</formula>
    </cfRule>
    <cfRule type="expression" dxfId="33" priority="57">
      <formula>V55&lt;0</formula>
    </cfRule>
  </conditionalFormatting>
  <conditionalFormatting sqref="V63">
    <cfRule type="expression" dxfId="32" priority="50">
      <formula>V63&gt;0</formula>
    </cfRule>
    <cfRule type="expression" dxfId="31" priority="51">
      <formula>V63&lt;0</formula>
    </cfRule>
  </conditionalFormatting>
  <conditionalFormatting sqref="V56">
    <cfRule type="expression" dxfId="30" priority="38">
      <formula>V56&gt;0</formula>
    </cfRule>
    <cfRule type="expression" dxfId="29" priority="39">
      <formula>V56&lt;0</formula>
    </cfRule>
  </conditionalFormatting>
  <conditionalFormatting sqref="V83">
    <cfRule type="expression" dxfId="28" priority="36">
      <formula>V83&gt;0</formula>
    </cfRule>
    <cfRule type="expression" dxfId="27" priority="37">
      <formula>V83&lt;0</formula>
    </cfRule>
  </conditionalFormatting>
  <conditionalFormatting sqref="V99">
    <cfRule type="expression" dxfId="26" priority="34">
      <formula>V99&gt;0</formula>
    </cfRule>
    <cfRule type="expression" dxfId="25" priority="35">
      <formula>V99&lt;0</formula>
    </cfRule>
  </conditionalFormatting>
  <conditionalFormatting sqref="V106">
    <cfRule type="expression" dxfId="24" priority="32">
      <formula>V106&gt;0</formula>
    </cfRule>
    <cfRule type="expression" dxfId="23" priority="33">
      <formula>V106&lt;0</formula>
    </cfRule>
  </conditionalFormatting>
  <conditionalFormatting sqref="V13">
    <cfRule type="expression" dxfId="22" priority="30">
      <formula>V13&gt;0</formula>
    </cfRule>
    <cfRule type="expression" dxfId="21" priority="31">
      <formula>V13&lt;0</formula>
    </cfRule>
  </conditionalFormatting>
  <conditionalFormatting sqref="V133:V138">
    <cfRule type="expression" dxfId="20" priority="28">
      <formula>V133&gt;0</formula>
    </cfRule>
    <cfRule type="expression" dxfId="19" priority="29">
      <formula>V133&lt;0</formula>
    </cfRule>
  </conditionalFormatting>
  <conditionalFormatting sqref="B66:V66">
    <cfRule type="expression" dxfId="18" priority="15">
      <formula>SUM($V$55,$V$63)&gt;0</formula>
    </cfRule>
    <cfRule type="expression" dxfId="17" priority="21">
      <formula>SUM($V$55,$V$63)&lt;0</formula>
    </cfRule>
  </conditionalFormatting>
  <conditionalFormatting sqref="V64">
    <cfRule type="expression" dxfId="16" priority="19">
      <formula>V64&gt;0</formula>
    </cfRule>
    <cfRule type="expression" dxfId="15" priority="20">
      <formula>V64&lt;0</formula>
    </cfRule>
  </conditionalFormatting>
  <conditionalFormatting sqref="V129">
    <cfRule type="expression" dxfId="14" priority="16">
      <formula>V129&gt;0</formula>
    </cfRule>
    <cfRule type="expression" dxfId="13" priority="17">
      <formula>V129&lt;0</formula>
    </cfRule>
  </conditionalFormatting>
  <conditionalFormatting sqref="V139">
    <cfRule type="expression" dxfId="12" priority="11">
      <formula>V139&gt;0</formula>
    </cfRule>
    <cfRule type="expression" dxfId="11" priority="12">
      <formula>V139&lt;0</formula>
    </cfRule>
  </conditionalFormatting>
  <conditionalFormatting sqref="B131:V131">
    <cfRule type="expression" dxfId="10" priority="3">
      <formula>SUM($V$55,$V$63)&gt;0</formula>
    </cfRule>
    <cfRule type="expression" dxfId="9" priority="4">
      <formula>SUM($V$55,$V$63)&lt;0</formula>
    </cfRule>
  </conditionalFormatting>
  <conditionalFormatting sqref="B141:V141">
    <cfRule type="expression" dxfId="8" priority="1">
      <formula>SUM($V$55,$V$63)&gt;0</formula>
    </cfRule>
    <cfRule type="expression" dxfId="7" priority="2">
      <formula>SUM($V$55,$V$63)&lt;0</formula>
    </cfRule>
  </conditionalFormatting>
  <dataValidations count="1">
    <dataValidation type="list" allowBlank="1" showInputMessage="1" showErrorMessage="1" sqref="E11" xr:uid="{00000000-0002-0000-0000-000000000000}">
      <formula1>"1,2,3,4,5,6"</formula1>
    </dataValidation>
  </dataValidations>
  <printOptions horizontalCentered="1"/>
  <pageMargins left="0.23622047244094491" right="0.23622047244094491" top="0.35433070866141736" bottom="0.47244094488188981" header="0.31496062992125984" footer="0.15748031496062992"/>
  <pageSetup paperSize="9" scale="80" fitToHeight="3" orientation="landscape" r:id="rId1"/>
  <headerFooter>
    <oddFooter>&amp;L&amp;8Dieses von AGRIDEA zur Verfügung gestellte Tool wird auf eigene Verantwortung genutzt.&amp;C&amp;8Seite &amp;P/&amp;N&amp;R&amp;8&amp;D</oddFooter>
  </headerFooter>
  <rowBreaks count="2" manualBreakCount="2">
    <brk id="56" min="1" max="21" man="1"/>
    <brk id="106" min="1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boSprache">
              <controlPr defaultSize="0" print="0" autoFill="0" autoLine="0" autoPict="0">
                <anchor moveWithCells="1">
                  <from>
                    <xdr:col>17</xdr:col>
                    <xdr:colOff>438150</xdr:colOff>
                    <xdr:row>3</xdr:row>
                    <xdr:rowOff>0</xdr:rowOff>
                  </from>
                  <to>
                    <xdr:col>20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texte!$C$2:$C$3</xm:f>
          </x14:formula1>
          <xm:sqref>O75 O102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E118"/>
  <sheetViews>
    <sheetView topLeftCell="A89" zoomScaleNormal="100" workbookViewId="0">
      <selection activeCell="C39" sqref="C39"/>
    </sheetView>
  </sheetViews>
  <sheetFormatPr baseColWidth="10" defaultColWidth="42.28515625" defaultRowHeight="15" customHeight="1" x14ac:dyDescent="0.2"/>
  <cols>
    <col min="1" max="3" width="43.5703125" style="15" customWidth="1"/>
    <col min="4" max="4" width="43.5703125" style="25" customWidth="1"/>
    <col min="5" max="5" width="26.7109375" style="15" customWidth="1"/>
    <col min="6" max="16384" width="42.28515625" style="17"/>
  </cols>
  <sheetData>
    <row r="1" spans="1:5" ht="15" customHeight="1" x14ac:dyDescent="0.2">
      <c r="A1" s="15" t="s">
        <v>84</v>
      </c>
      <c r="C1" s="15" t="s">
        <v>284</v>
      </c>
    </row>
    <row r="2" spans="1:5" ht="15" customHeight="1" x14ac:dyDescent="0.2">
      <c r="A2" s="18">
        <v>1</v>
      </c>
      <c r="C2" s="15" t="str">
        <f>A117</f>
        <v>ja</v>
      </c>
    </row>
    <row r="3" spans="1:5" ht="15" customHeight="1" x14ac:dyDescent="0.2">
      <c r="A3" s="15" t="s">
        <v>85</v>
      </c>
      <c r="C3" s="15" t="str">
        <f>A118</f>
        <v>nein</v>
      </c>
    </row>
    <row r="4" spans="1:5" ht="15" customHeight="1" x14ac:dyDescent="0.2">
      <c r="A4" s="15" t="s">
        <v>86</v>
      </c>
    </row>
    <row r="5" spans="1:5" ht="15" customHeight="1" x14ac:dyDescent="0.2">
      <c r="A5" s="15" t="s">
        <v>87</v>
      </c>
    </row>
    <row r="13" spans="1:5" ht="15" customHeight="1" x14ac:dyDescent="0.2">
      <c r="B13" s="19" t="s">
        <v>85</v>
      </c>
      <c r="C13" s="19" t="s">
        <v>86</v>
      </c>
      <c r="D13" s="20" t="s">
        <v>87</v>
      </c>
    </row>
    <row r="14" spans="1:5" ht="15" customHeight="1" x14ac:dyDescent="0.2">
      <c r="A14" s="15" t="str">
        <f t="shared" ref="A14:A118" si="0">IF($A$2=1,B14,IF($A$2=2,C14,IF($A$2=3,D14,"")))</f>
        <v>Texte</v>
      </c>
      <c r="B14" s="21" t="s">
        <v>88</v>
      </c>
      <c r="C14" s="16" t="s">
        <v>89</v>
      </c>
      <c r="D14" s="28" t="s">
        <v>90</v>
      </c>
    </row>
    <row r="15" spans="1:5" s="23" customFormat="1" ht="15" customHeight="1" x14ac:dyDescent="0.2">
      <c r="A15" s="16" t="str">
        <f t="shared" si="0"/>
        <v>Sprache:</v>
      </c>
      <c r="B15" s="22" t="s">
        <v>91</v>
      </c>
      <c r="C15" s="16" t="s">
        <v>92</v>
      </c>
      <c r="D15" s="28" t="s">
        <v>93</v>
      </c>
      <c r="E15" s="22"/>
    </row>
    <row r="16" spans="1:5" s="23" customFormat="1" ht="15" customHeight="1" x14ac:dyDescent="0.2">
      <c r="A16" s="16" t="str">
        <f t="shared" si="0"/>
        <v>In Zusammenarbeit mit Fondation Rurale Intersurassienne FRI</v>
      </c>
      <c r="B16" s="22" t="s">
        <v>308</v>
      </c>
      <c r="C16" s="25" t="s">
        <v>309</v>
      </c>
      <c r="D16" s="28" t="s">
        <v>310</v>
      </c>
      <c r="E16" s="22"/>
    </row>
    <row r="17" spans="1:5" s="23" customFormat="1" ht="15" customHeight="1" x14ac:dyDescent="0.2">
      <c r="A17" s="16" t="str">
        <f t="shared" si="0"/>
        <v>Wie wirken sich die Änderungen bei der Berechnung der Beiträge auf meinen Betrieb aus?</v>
      </c>
      <c r="B17" s="22" t="s">
        <v>112</v>
      </c>
      <c r="C17" s="25" t="s">
        <v>55</v>
      </c>
      <c r="D17" s="28" t="s">
        <v>234</v>
      </c>
      <c r="E17" s="22"/>
    </row>
    <row r="18" spans="1:5" s="23" customFormat="1" ht="15" customHeight="1" x14ac:dyDescent="0.2">
      <c r="A18" s="16" t="str">
        <f t="shared" si="0"/>
        <v>Hinweise, um die Berechnung selbst durchzuführen</v>
      </c>
      <c r="B18" s="22" t="s">
        <v>113</v>
      </c>
      <c r="C18" s="25" t="s">
        <v>79</v>
      </c>
      <c r="D18" s="28" t="s">
        <v>235</v>
      </c>
      <c r="E18" s="22"/>
    </row>
    <row r="19" spans="1:5" s="23" customFormat="1" ht="15" customHeight="1" x14ac:dyDescent="0.2">
      <c r="A19" s="16" t="str">
        <f t="shared" si="0"/>
        <v>- Verwenden Sie ihre Eingaben der letzten Erhebung und ihre Abrechnung der Direktzahlungen.</v>
      </c>
      <c r="B19" s="24" t="s">
        <v>311</v>
      </c>
      <c r="C19" s="26" t="s">
        <v>80</v>
      </c>
      <c r="D19" s="29" t="s">
        <v>172</v>
      </c>
      <c r="E19" s="22"/>
    </row>
    <row r="20" spans="1:5" s="23" customFormat="1" ht="15" customHeight="1" x14ac:dyDescent="0.2">
      <c r="A20" s="16" t="str">
        <f t="shared" si="0"/>
        <v>- Füllen Sie nur die notwendigen gelben Zellen aus, die Sie betreffen.</v>
      </c>
      <c r="B20" s="24" t="s">
        <v>243</v>
      </c>
      <c r="C20" s="26" t="s">
        <v>244</v>
      </c>
      <c r="D20" s="29" t="s">
        <v>245</v>
      </c>
      <c r="E20" s="22"/>
    </row>
    <row r="21" spans="1:5" s="23" customFormat="1" ht="15" customHeight="1" x14ac:dyDescent="0.2">
      <c r="A21" s="16" t="str">
        <f t="shared" si="0"/>
        <v>- Weitere Informationen zur Pa.Iv. 19.475 finden Sie auf folgender Webseite:</v>
      </c>
      <c r="B21" s="24" t="s">
        <v>305</v>
      </c>
      <c r="C21" s="32" t="s">
        <v>306</v>
      </c>
      <c r="D21" s="33" t="s">
        <v>307</v>
      </c>
      <c r="E21" s="22"/>
    </row>
    <row r="22" spans="1:5" s="23" customFormat="1" ht="15" customHeight="1" x14ac:dyDescent="0.2">
      <c r="A22" s="16" t="str">
        <f t="shared" si="0"/>
        <v>Versorgungssicherheitsbeitrag</v>
      </c>
      <c r="B22" s="22" t="s">
        <v>115</v>
      </c>
      <c r="C22" s="25" t="s">
        <v>114</v>
      </c>
      <c r="D22" s="28" t="s">
        <v>156</v>
      </c>
      <c r="E22" s="22"/>
    </row>
    <row r="23" spans="1:5" s="23" customFormat="1" ht="15" customHeight="1" x14ac:dyDescent="0.2">
      <c r="A23" s="16" t="str">
        <f t="shared" si="0"/>
        <v>Aktuelle Situation: 2022</v>
      </c>
      <c r="B23" s="22" t="s">
        <v>116</v>
      </c>
      <c r="C23" s="16" t="s">
        <v>56</v>
      </c>
      <c r="D23" s="28" t="s">
        <v>164</v>
      </c>
      <c r="E23" s="22"/>
    </row>
    <row r="24" spans="1:5" s="23" customFormat="1" ht="15" customHeight="1" x14ac:dyDescent="0.2">
      <c r="A24" s="16" t="str">
        <f t="shared" si="0"/>
        <v>Zukünftige Situation: 2023</v>
      </c>
      <c r="B24" s="22" t="s">
        <v>117</v>
      </c>
      <c r="C24" s="16" t="s">
        <v>81</v>
      </c>
      <c r="D24" s="28" t="s">
        <v>165</v>
      </c>
      <c r="E24" s="22"/>
    </row>
    <row r="25" spans="1:5" s="23" customFormat="1" ht="15" customHeight="1" x14ac:dyDescent="0.2">
      <c r="A25" s="16" t="str">
        <f t="shared" si="0"/>
        <v>Abweich.</v>
      </c>
      <c r="B25" s="22" t="s">
        <v>118</v>
      </c>
      <c r="C25" s="16" t="s">
        <v>57</v>
      </c>
      <c r="D25" s="28" t="s">
        <v>166</v>
      </c>
      <c r="E25" s="22"/>
    </row>
    <row r="26" spans="1:5" s="23" customFormat="1" ht="15" customHeight="1" x14ac:dyDescent="0.2">
      <c r="A26" s="16" t="str">
        <f t="shared" si="0"/>
        <v>Anzahl Betriebe</v>
      </c>
      <c r="B26" s="22" t="s">
        <v>101</v>
      </c>
      <c r="C26" s="25" t="s">
        <v>64</v>
      </c>
      <c r="D26" s="28" t="s">
        <v>167</v>
      </c>
      <c r="E26" s="22"/>
    </row>
    <row r="27" spans="1:5" s="23" customFormat="1" ht="15" customHeight="1" x14ac:dyDescent="0.2">
      <c r="A27" s="16" t="str">
        <f t="shared" si="0"/>
        <v xml:space="preserve">  &lt;-- Pflichteingabe</v>
      </c>
      <c r="B27" s="22" t="s">
        <v>119</v>
      </c>
      <c r="C27" s="25" t="s">
        <v>103</v>
      </c>
      <c r="D27" s="28" t="s">
        <v>236</v>
      </c>
      <c r="E27" s="22"/>
    </row>
    <row r="28" spans="1:5" s="23" customFormat="1" ht="15" customHeight="1" x14ac:dyDescent="0.2">
      <c r="A28" s="16" t="str">
        <f t="shared" si="0"/>
        <v>RGVE des Betriebs</v>
      </c>
      <c r="B28" s="22" t="s">
        <v>120</v>
      </c>
      <c r="C28" s="25" t="s">
        <v>76</v>
      </c>
      <c r="D28" s="30" t="s">
        <v>163</v>
      </c>
      <c r="E28" s="22"/>
    </row>
    <row r="29" spans="1:5" s="23" customFormat="1" ht="15" customHeight="1" x14ac:dyDescent="0.2">
      <c r="A29" s="16" t="str">
        <f t="shared" si="0"/>
        <v>Basisbeitrag</v>
      </c>
      <c r="B29" s="22" t="s">
        <v>247</v>
      </c>
      <c r="C29" s="25" t="s">
        <v>11</v>
      </c>
      <c r="D29" s="28" t="s">
        <v>157</v>
      </c>
      <c r="E29" s="22"/>
    </row>
    <row r="30" spans="1:5" s="23" customFormat="1" ht="15" customHeight="1" x14ac:dyDescent="0.2">
      <c r="A30" s="16" t="str">
        <f t="shared" si="0"/>
        <v>geben Sie nachfolgend die LN des Betriebs ein</v>
      </c>
      <c r="B30" s="22" t="s">
        <v>298</v>
      </c>
      <c r="C30" s="25" t="s">
        <v>104</v>
      </c>
      <c r="D30" s="28" t="s">
        <v>168</v>
      </c>
      <c r="E30" s="22"/>
    </row>
    <row r="31" spans="1:5" s="23" customFormat="1" ht="15" customHeight="1" x14ac:dyDescent="0.2">
      <c r="A31" s="16" t="str">
        <f t="shared" si="0"/>
        <v>Talzone</v>
      </c>
      <c r="B31" s="22" t="s">
        <v>97</v>
      </c>
      <c r="C31" s="16" t="s">
        <v>0</v>
      </c>
      <c r="D31" s="28" t="s">
        <v>98</v>
      </c>
      <c r="E31" s="22"/>
    </row>
    <row r="32" spans="1:5" s="23" customFormat="1" ht="15" customHeight="1" x14ac:dyDescent="0.2">
      <c r="A32" s="16" t="str">
        <f t="shared" si="0"/>
        <v xml:space="preserve">   - off. Ackerflächen und Dauerkulturen</v>
      </c>
      <c r="B32" s="26" t="s">
        <v>228</v>
      </c>
      <c r="C32" s="26" t="s">
        <v>60</v>
      </c>
      <c r="D32" s="28" t="s">
        <v>237</v>
      </c>
      <c r="E32" s="31"/>
    </row>
    <row r="33" spans="1:5" s="23" customFormat="1" ht="15" customHeight="1" x14ac:dyDescent="0.2">
      <c r="A33" s="16" t="str">
        <f t="shared" si="0"/>
        <v xml:space="preserve">   - Kunstwiese</v>
      </c>
      <c r="B33" s="24" t="s">
        <v>121</v>
      </c>
      <c r="C33" s="26" t="s">
        <v>61</v>
      </c>
      <c r="D33" s="28" t="s">
        <v>169</v>
      </c>
      <c r="E33" s="22"/>
    </row>
    <row r="34" spans="1:5" s="23" customFormat="1" ht="15" customHeight="1" x14ac:dyDescent="0.2">
      <c r="A34" s="16" t="str">
        <f t="shared" si="0"/>
        <v xml:space="preserve">   - BFF auf Dauergrünland</v>
      </c>
      <c r="B34" s="26" t="s">
        <v>122</v>
      </c>
      <c r="C34" s="26" t="s">
        <v>58</v>
      </c>
      <c r="D34" s="28" t="s">
        <v>170</v>
      </c>
      <c r="E34" s="22"/>
    </row>
    <row r="35" spans="1:5" s="23" customFormat="1" ht="15" customHeight="1" x14ac:dyDescent="0.2">
      <c r="A35" s="16" t="str">
        <f t="shared" si="0"/>
        <v xml:space="preserve">   - Dauergrünland ohne BFF</v>
      </c>
      <c r="B35" s="24" t="s">
        <v>248</v>
      </c>
      <c r="C35" s="26" t="s">
        <v>62</v>
      </c>
      <c r="D35" s="28" t="s">
        <v>171</v>
      </c>
      <c r="E35" s="22"/>
    </row>
    <row r="36" spans="1:5" s="23" customFormat="1" ht="15" customHeight="1" x14ac:dyDescent="0.2">
      <c r="A36" s="16" t="str">
        <f t="shared" si="0"/>
        <v>Hügelzone</v>
      </c>
      <c r="B36" s="22" t="s">
        <v>99</v>
      </c>
      <c r="C36" s="25" t="s">
        <v>2</v>
      </c>
      <c r="D36" s="30" t="s">
        <v>100</v>
      </c>
      <c r="E36" s="22"/>
    </row>
    <row r="37" spans="1:5" s="23" customFormat="1" ht="15" customHeight="1" x14ac:dyDescent="0.2">
      <c r="A37" s="16" t="str">
        <f t="shared" si="0"/>
        <v>Bergzone 1</v>
      </c>
      <c r="B37" s="22" t="s">
        <v>123</v>
      </c>
      <c r="C37" s="16" t="s">
        <v>3</v>
      </c>
      <c r="D37" s="30" t="s">
        <v>160</v>
      </c>
      <c r="E37" s="22"/>
    </row>
    <row r="38" spans="1:5" s="23" customFormat="1" ht="15" customHeight="1" x14ac:dyDescent="0.2">
      <c r="A38" s="16" t="str">
        <f t="shared" si="0"/>
        <v>Bergzone 2</v>
      </c>
      <c r="B38" s="22" t="s">
        <v>124</v>
      </c>
      <c r="C38" s="16" t="s">
        <v>4</v>
      </c>
      <c r="D38" s="30" t="s">
        <v>159</v>
      </c>
      <c r="E38" s="22"/>
    </row>
    <row r="39" spans="1:5" s="23" customFormat="1" ht="15" customHeight="1" x14ac:dyDescent="0.2">
      <c r="A39" s="16" t="str">
        <f t="shared" si="0"/>
        <v>Bergzone 3</v>
      </c>
      <c r="B39" s="22" t="s">
        <v>125</v>
      </c>
      <c r="C39" s="27" t="s">
        <v>5</v>
      </c>
      <c r="D39" s="30" t="s">
        <v>158</v>
      </c>
      <c r="E39" s="22"/>
    </row>
    <row r="40" spans="1:5" s="23" customFormat="1" ht="15" customHeight="1" x14ac:dyDescent="0.2">
      <c r="A40" s="16" t="str">
        <f t="shared" si="0"/>
        <v>Angestammte Flächen im Ausland</v>
      </c>
      <c r="B40" s="22" t="s">
        <v>127</v>
      </c>
      <c r="C40" s="25" t="s">
        <v>63</v>
      </c>
      <c r="D40" s="30" t="s">
        <v>162</v>
      </c>
      <c r="E40" s="22"/>
    </row>
    <row r="41" spans="1:5" s="23" customFormat="1" ht="15" customHeight="1" x14ac:dyDescent="0.2">
      <c r="A41" s="16" t="str">
        <f t="shared" si="0"/>
        <v xml:space="preserve">   - Dauergrünland</v>
      </c>
      <c r="B41" s="26" t="s">
        <v>126</v>
      </c>
      <c r="C41" s="26" t="s">
        <v>70</v>
      </c>
      <c r="D41" s="30" t="s">
        <v>161</v>
      </c>
      <c r="E41" s="22"/>
    </row>
    <row r="42" spans="1:5" s="23" customFormat="1" ht="15" customHeight="1" x14ac:dyDescent="0.2">
      <c r="A42" s="16" t="str">
        <f t="shared" si="0"/>
        <v>Total vor Abstufung (Reduktion)</v>
      </c>
      <c r="B42" s="22" t="s">
        <v>250</v>
      </c>
      <c r="C42" s="25" t="s">
        <v>59</v>
      </c>
      <c r="D42" s="28" t="s">
        <v>175</v>
      </c>
      <c r="E42" s="22"/>
    </row>
    <row r="43" spans="1:5" s="23" customFormat="1" ht="15" customHeight="1" x14ac:dyDescent="0.2">
      <c r="A43" s="16" t="str">
        <f t="shared" si="0"/>
        <v>Flächenanteil</v>
      </c>
      <c r="B43" s="22" t="s">
        <v>273</v>
      </c>
      <c r="C43" s="1" t="s">
        <v>67</v>
      </c>
      <c r="D43" s="28" t="s">
        <v>276</v>
      </c>
      <c r="E43" s="22"/>
    </row>
    <row r="44" spans="1:5" s="23" customFormat="1" ht="15" customHeight="1" x14ac:dyDescent="0.2">
      <c r="A44" s="16" t="str">
        <f t="shared" si="0"/>
        <v>Abstufung</v>
      </c>
      <c r="B44" s="22" t="s">
        <v>274</v>
      </c>
      <c r="C44" s="1" t="s">
        <v>68</v>
      </c>
      <c r="D44" s="28" t="s">
        <v>277</v>
      </c>
      <c r="E44" s="22"/>
    </row>
    <row r="45" spans="1:5" s="23" customFormat="1" ht="15" customHeight="1" x14ac:dyDescent="0.2">
      <c r="A45" s="16" t="str">
        <f t="shared" si="0"/>
        <v>Unt. Schwelle</v>
      </c>
      <c r="B45" s="22" t="s">
        <v>275</v>
      </c>
      <c r="C45" s="1" t="s">
        <v>66</v>
      </c>
      <c r="D45" s="28" t="s">
        <v>278</v>
      </c>
      <c r="E45" s="22"/>
    </row>
    <row r="46" spans="1:5" s="23" customFormat="1" ht="15" customHeight="1" x14ac:dyDescent="0.2">
      <c r="A46" s="16" t="str">
        <f t="shared" si="0"/>
        <v>Total nach Abstufung</v>
      </c>
      <c r="B46" s="22" t="s">
        <v>272</v>
      </c>
      <c r="C46" s="16" t="s">
        <v>69</v>
      </c>
      <c r="D46" s="28" t="s">
        <v>176</v>
      </c>
      <c r="E46" s="22"/>
    </row>
    <row r="47" spans="1:5" s="23" customFormat="1" ht="15" customHeight="1" x14ac:dyDescent="0.2">
      <c r="A47" s="16" t="str">
        <f t="shared" si="0"/>
        <v>Total Basisbeitrag Versorgungssicherheit</v>
      </c>
      <c r="B47" s="22" t="s">
        <v>128</v>
      </c>
      <c r="C47" s="25" t="s">
        <v>78</v>
      </c>
      <c r="D47" s="28" t="s">
        <v>238</v>
      </c>
      <c r="E47" s="22"/>
    </row>
    <row r="48" spans="1:5" s="23" customFormat="1" ht="15" customHeight="1" x14ac:dyDescent="0.2">
      <c r="A48" s="16" t="str">
        <f t="shared" si="0"/>
        <v>Produktionserschwernisbeitrag</v>
      </c>
      <c r="B48" s="22" t="s">
        <v>249</v>
      </c>
      <c r="C48" s="25" t="s">
        <v>12</v>
      </c>
      <c r="D48" s="28" t="s">
        <v>173</v>
      </c>
      <c r="E48" s="22"/>
    </row>
    <row r="49" spans="1:5" s="23" customFormat="1" ht="15" customHeight="1" x14ac:dyDescent="0.2">
      <c r="A49" s="16" t="str">
        <f t="shared" si="0"/>
        <v>Total Produktionserschwernisbeitrag</v>
      </c>
      <c r="B49" s="22" t="s">
        <v>251</v>
      </c>
      <c r="C49" s="16" t="s">
        <v>71</v>
      </c>
      <c r="D49" s="28" t="s">
        <v>174</v>
      </c>
      <c r="E49" s="22"/>
    </row>
    <row r="50" spans="1:5" s="23" customFormat="1" ht="15" customHeight="1" x14ac:dyDescent="0.2">
      <c r="A50" s="16" t="str">
        <f t="shared" si="0"/>
        <v xml:space="preserve">Die Veränderungen des Versorgungssicherheitsbeitrags erhöhen den Betrag der Direktzahlungen um </v>
      </c>
      <c r="B50" s="22" t="s">
        <v>252</v>
      </c>
      <c r="C50" s="25" t="s">
        <v>105</v>
      </c>
      <c r="D50" s="28" t="s">
        <v>177</v>
      </c>
      <c r="E50" s="22"/>
    </row>
    <row r="51" spans="1:5" s="23" customFormat="1" ht="15" customHeight="1" x14ac:dyDescent="0.2">
      <c r="A51" s="16" t="str">
        <f t="shared" si="0"/>
        <v xml:space="preserve">Die Veränderungen des Versorgungssicherheitsbeitrags verringern den Betrag der Direktzahlungen um </v>
      </c>
      <c r="B51" s="22" t="s">
        <v>253</v>
      </c>
      <c r="C51" s="16" t="s">
        <v>106</v>
      </c>
      <c r="D51" s="28" t="s">
        <v>178</v>
      </c>
      <c r="E51" s="22"/>
    </row>
    <row r="52" spans="1:5" s="23" customFormat="1" ht="15" customHeight="1" x14ac:dyDescent="0.2">
      <c r="A52" s="16" t="str">
        <f t="shared" si="0"/>
        <v>Off. Ackerflächen &amp; Dauerkulturen in CH</v>
      </c>
      <c r="B52" s="22" t="s">
        <v>229</v>
      </c>
      <c r="C52" s="16" t="s">
        <v>72</v>
      </c>
      <c r="D52" s="28" t="s">
        <v>232</v>
      </c>
      <c r="E52" s="22"/>
    </row>
    <row r="53" spans="1:5" s="23" customFormat="1" ht="15" customHeight="1" x14ac:dyDescent="0.2">
      <c r="A53" s="16" t="str">
        <f t="shared" si="0"/>
        <v>Ackerflächen in CH</v>
      </c>
      <c r="B53" s="22" t="s">
        <v>230</v>
      </c>
      <c r="C53" s="16" t="s">
        <v>73</v>
      </c>
      <c r="D53" s="28" t="s">
        <v>233</v>
      </c>
      <c r="E53" s="22"/>
    </row>
    <row r="54" spans="1:5" s="23" customFormat="1" ht="15" customHeight="1" x14ac:dyDescent="0.2">
      <c r="A54" s="16" t="str">
        <f t="shared" si="0"/>
        <v>RGVE-Schwellenwert für 100% Beiträge</v>
      </c>
      <c r="B54" s="22" t="s">
        <v>231</v>
      </c>
      <c r="C54" s="25" t="s">
        <v>77</v>
      </c>
      <c r="D54" s="28" t="s">
        <v>239</v>
      </c>
      <c r="E54" s="22"/>
    </row>
    <row r="55" spans="1:5" s="23" customFormat="1" ht="15" customHeight="1" x14ac:dyDescent="0.2">
      <c r="A55" s="16" t="str">
        <f t="shared" si="0"/>
        <v>Andere Beiträge</v>
      </c>
      <c r="B55" s="22" t="s">
        <v>129</v>
      </c>
      <c r="C55" s="16" t="s">
        <v>13</v>
      </c>
      <c r="D55" s="28" t="s">
        <v>102</v>
      </c>
      <c r="E55" s="22"/>
    </row>
    <row r="56" spans="1:5" s="23" customFormat="1" ht="15" customHeight="1" x14ac:dyDescent="0.2">
      <c r="A56" s="16" t="str">
        <f t="shared" si="0"/>
        <v xml:space="preserve">Massnahmen im Zusammenhang mit der Bodenfruchtbarkeit </v>
      </c>
      <c r="B56" s="22" t="s">
        <v>130</v>
      </c>
      <c r="C56" s="25" t="s">
        <v>51</v>
      </c>
      <c r="D56" s="28" t="s">
        <v>179</v>
      </c>
      <c r="E56" s="22"/>
    </row>
    <row r="57" spans="1:5" s="23" customFormat="1" ht="15" customHeight="1" x14ac:dyDescent="0.2">
      <c r="A57" s="16" t="str">
        <f t="shared" si="0"/>
        <v>Beiträge für schonende Bodenbearbeitung</v>
      </c>
      <c r="B57" s="22" t="s">
        <v>254</v>
      </c>
      <c r="C57" s="25" t="s">
        <v>28</v>
      </c>
      <c r="D57" s="28" t="s">
        <v>180</v>
      </c>
      <c r="E57" s="22"/>
    </row>
    <row r="58" spans="1:5" s="23" customFormat="1" ht="15" customHeight="1" x14ac:dyDescent="0.2">
      <c r="A58" s="16" t="str">
        <f t="shared" si="0"/>
        <v>Beitrag für eine angemessene Bodenbedeckung</v>
      </c>
      <c r="B58" s="22" t="s">
        <v>131</v>
      </c>
      <c r="C58" s="25" t="s">
        <v>27</v>
      </c>
      <c r="D58" s="28" t="s">
        <v>181</v>
      </c>
      <c r="E58" s="22"/>
    </row>
    <row r="59" spans="1:5" s="23" customFormat="1" ht="15" customHeight="1" x14ac:dyDescent="0.2">
      <c r="A59" s="16" t="str">
        <f t="shared" si="0"/>
        <v xml:space="preserve">   - Mulchsaat</v>
      </c>
      <c r="B59" s="26" t="s">
        <v>132</v>
      </c>
      <c r="C59" s="26" t="s">
        <v>29</v>
      </c>
      <c r="D59" s="28" t="s">
        <v>182</v>
      </c>
      <c r="E59" s="22"/>
    </row>
    <row r="60" spans="1:5" s="23" customFormat="1" ht="15" customHeight="1" x14ac:dyDescent="0.2">
      <c r="A60" s="16" t="str">
        <f t="shared" si="0"/>
        <v>ha oA in CH</v>
      </c>
      <c r="B60" s="22" t="s">
        <v>144</v>
      </c>
      <c r="C60" s="16" t="s">
        <v>74</v>
      </c>
      <c r="D60" s="28" t="s">
        <v>240</v>
      </c>
      <c r="E60" s="22"/>
    </row>
    <row r="61" spans="1:5" s="23" customFormat="1" ht="15" customHeight="1" x14ac:dyDescent="0.2">
      <c r="A61" s="16" t="str">
        <f t="shared" si="0"/>
        <v xml:space="preserve">   - Streifenfrässaat</v>
      </c>
      <c r="B61" s="26" t="s">
        <v>133</v>
      </c>
      <c r="C61" s="26" t="s">
        <v>30</v>
      </c>
      <c r="D61" s="28" t="s">
        <v>183</v>
      </c>
      <c r="E61" s="22"/>
    </row>
    <row r="62" spans="1:5" s="23" customFormat="1" ht="15" customHeight="1" x14ac:dyDescent="0.2">
      <c r="A62" s="16" t="str">
        <f t="shared" si="0"/>
        <v xml:space="preserve">   - Direktsaat</v>
      </c>
      <c r="B62" s="26" t="s">
        <v>134</v>
      </c>
      <c r="C62" s="26" t="s">
        <v>31</v>
      </c>
      <c r="D62" s="28" t="s">
        <v>184</v>
      </c>
      <c r="E62" s="22"/>
    </row>
    <row r="63" spans="1:5" s="23" customFormat="1" ht="15" customHeight="1" x14ac:dyDescent="0.2">
      <c r="A63" s="16" t="str">
        <f t="shared" si="0"/>
        <v>Beiträge für schonende</v>
      </c>
      <c r="B63" s="22" t="s">
        <v>313</v>
      </c>
      <c r="C63" s="25" t="s">
        <v>314</v>
      </c>
      <c r="D63" s="28" t="s">
        <v>316</v>
      </c>
      <c r="E63" s="22"/>
    </row>
    <row r="64" spans="1:5" s="23" customFormat="1" ht="15" customHeight="1" x14ac:dyDescent="0.2">
      <c r="A64" s="16" t="str">
        <f t="shared" si="0"/>
        <v>Bodenbearbeitung</v>
      </c>
      <c r="B64" s="22" t="s">
        <v>312</v>
      </c>
      <c r="C64" s="25" t="s">
        <v>315</v>
      </c>
      <c r="D64" s="28" t="s">
        <v>317</v>
      </c>
      <c r="E64" s="22"/>
    </row>
    <row r="65" spans="1:5" s="23" customFormat="1" ht="15" customHeight="1" x14ac:dyDescent="0.2">
      <c r="A65" s="16" t="str">
        <f t="shared" si="0"/>
        <v>(1) Ausgeschlossen sind KW in Mulchsaat, Zwischenfrüchte sowie Weizen und Triticale nach Mais.</v>
      </c>
      <c r="B65" s="22" t="s">
        <v>282</v>
      </c>
      <c r="C65" s="25" t="s">
        <v>107</v>
      </c>
      <c r="D65" s="28" t="s">
        <v>241</v>
      </c>
      <c r="E65" s="22" t="s">
        <v>218</v>
      </c>
    </row>
    <row r="66" spans="1:5" s="23" customFormat="1" ht="15" customHeight="1" x14ac:dyDescent="0.2">
      <c r="A66" s="16" t="str">
        <f t="shared" si="0"/>
        <v>Total Beiträge für schonende Bodenbearbeitung</v>
      </c>
      <c r="B66" s="22" t="s">
        <v>255</v>
      </c>
      <c r="C66" s="25" t="s">
        <v>45</v>
      </c>
      <c r="D66" s="28" t="s">
        <v>226</v>
      </c>
      <c r="E66" s="22"/>
    </row>
    <row r="67" spans="1:5" s="23" customFormat="1" ht="15" customHeight="1" x14ac:dyDescent="0.2">
      <c r="A67" s="16" t="str">
        <f t="shared" si="0"/>
        <v>Massnahmen zum Einsatz von Pflanzenschutzmitteln</v>
      </c>
      <c r="B67" s="22" t="s">
        <v>279</v>
      </c>
      <c r="C67" s="25" t="s">
        <v>52</v>
      </c>
      <c r="D67" s="28" t="s">
        <v>185</v>
      </c>
      <c r="E67" s="22"/>
    </row>
    <row r="68" spans="1:5" s="23" customFormat="1" ht="15" customHeight="1" x14ac:dyDescent="0.2">
      <c r="A68" s="16" t="str">
        <f t="shared" si="0"/>
        <v>Zusätzlicher Beitrag für den Verzicht auf Herbizide</v>
      </c>
      <c r="B68" s="22" t="s">
        <v>135</v>
      </c>
      <c r="C68" s="25" t="s">
        <v>44</v>
      </c>
      <c r="D68" s="28" t="s">
        <v>189</v>
      </c>
      <c r="E68" s="22"/>
    </row>
    <row r="69" spans="1:5" s="23" customFormat="1" ht="15" customHeight="1" x14ac:dyDescent="0.2">
      <c r="A69" s="16" t="str">
        <f t="shared" si="0"/>
        <v>Beitrag für den Verzicht auf Pflanzenschutzmittel in Ackerkulturen</v>
      </c>
      <c r="B69" s="22" t="s">
        <v>136</v>
      </c>
      <c r="C69" s="25" t="s">
        <v>16</v>
      </c>
      <c r="D69" s="28" t="s">
        <v>188</v>
      </c>
      <c r="E69" s="22"/>
    </row>
    <row r="70" spans="1:5" s="23" customFormat="1" ht="15" customHeight="1" x14ac:dyDescent="0.2">
      <c r="A70" s="16" t="str">
        <f t="shared" si="0"/>
        <v xml:space="preserve">   - Raps, Zuckerrüben, Kartoffeln</v>
      </c>
      <c r="B70" s="26" t="s">
        <v>137</v>
      </c>
      <c r="C70" s="26" t="s">
        <v>19</v>
      </c>
      <c r="D70" s="28" t="s">
        <v>186</v>
      </c>
      <c r="E70" s="22"/>
    </row>
    <row r="71" spans="1:5" s="23" customFormat="1" ht="15" customHeight="1" x14ac:dyDescent="0.2">
      <c r="A71" s="16" t="str">
        <f t="shared" si="0"/>
        <v xml:space="preserve">   - Andere Kulturen</v>
      </c>
      <c r="B71" s="26" t="s">
        <v>138</v>
      </c>
      <c r="C71" s="26" t="s">
        <v>20</v>
      </c>
      <c r="D71" s="28" t="s">
        <v>187</v>
      </c>
      <c r="E71" s="22"/>
    </row>
    <row r="72" spans="1:5" s="23" customFormat="1" ht="15" customHeight="1" x14ac:dyDescent="0.2">
      <c r="A72" s="16" t="str">
        <f t="shared" si="0"/>
        <v>Extenso-Beitrag (Getreide, Sonnenblumen, Eiweisserbsen, Ackerbohnen, Lupinen, Raps)</v>
      </c>
      <c r="B72" s="22" t="s">
        <v>139</v>
      </c>
      <c r="C72" s="25" t="s">
        <v>15</v>
      </c>
      <c r="D72" s="28" t="s">
        <v>190</v>
      </c>
      <c r="E72" s="22"/>
    </row>
    <row r="73" spans="1:5" s="23" customFormat="1" ht="15" customHeight="1" x14ac:dyDescent="0.2">
      <c r="A73" s="16" t="str">
        <f t="shared" si="0"/>
        <v>Beitrag für die Reduktion von Herbiziden auf der offenen Ackerfläche</v>
      </c>
      <c r="B73" s="22" t="s">
        <v>256</v>
      </c>
      <c r="C73" s="25" t="s">
        <v>17</v>
      </c>
      <c r="D73" s="28" t="s">
        <v>224</v>
      </c>
      <c r="E73" s="22"/>
    </row>
    <row r="74" spans="1:5" s="23" customFormat="1" ht="15" customHeight="1" x14ac:dyDescent="0.2">
      <c r="A74" s="16" t="str">
        <f t="shared" si="0"/>
        <v>Beitrag für die Reduktion von Pflanzenschutzmitteln in Zuckerrüben</v>
      </c>
      <c r="B74" s="22" t="s">
        <v>257</v>
      </c>
      <c r="C74" s="25" t="s">
        <v>23</v>
      </c>
      <c r="D74" s="28" t="s">
        <v>191</v>
      </c>
      <c r="E74" s="22"/>
    </row>
    <row r="75" spans="1:5" s="23" customFormat="1" ht="15" customHeight="1" x14ac:dyDescent="0.2">
      <c r="A75" s="16" t="str">
        <f t="shared" si="0"/>
        <v>Beitrag für den Verzicht auf Herbizide in Ackerkulturen</v>
      </c>
      <c r="B75" s="22" t="s">
        <v>140</v>
      </c>
      <c r="C75" s="25" t="s">
        <v>18</v>
      </c>
      <c r="D75" s="28" t="s">
        <v>192</v>
      </c>
      <c r="E75" s="22"/>
    </row>
    <row r="76" spans="1:5" s="23" customFormat="1" ht="15" customHeight="1" x14ac:dyDescent="0.2">
      <c r="A76" s="16" t="str">
        <f t="shared" si="0"/>
        <v xml:space="preserve">   - mech. Unkrautbekämpf. ab 4 Blättern</v>
      </c>
      <c r="B76" s="24" t="s">
        <v>290</v>
      </c>
      <c r="C76" s="26" t="s">
        <v>24</v>
      </c>
      <c r="D76" s="28" t="s">
        <v>193</v>
      </c>
      <c r="E76" s="22"/>
    </row>
    <row r="77" spans="1:5" s="23" customFormat="1" ht="15" customHeight="1" x14ac:dyDescent="0.2">
      <c r="A77" s="16" t="str">
        <f t="shared" si="0"/>
        <v xml:space="preserve">   - Raps, Kartoffeln</v>
      </c>
      <c r="B77" s="24" t="s">
        <v>141</v>
      </c>
      <c r="C77" s="26" t="s">
        <v>21</v>
      </c>
      <c r="D77" s="28" t="s">
        <v>194</v>
      </c>
      <c r="E77" s="22"/>
    </row>
    <row r="78" spans="1:5" s="23" customFormat="1" ht="15" customHeight="1" x14ac:dyDescent="0.2">
      <c r="A78" s="16" t="str">
        <f t="shared" si="0"/>
        <v xml:space="preserve">   - mech. Unkrautbekämpf. ab Aussaat</v>
      </c>
      <c r="B78" s="24" t="s">
        <v>291</v>
      </c>
      <c r="C78" s="26" t="s">
        <v>25</v>
      </c>
      <c r="D78" s="28" t="s">
        <v>195</v>
      </c>
      <c r="E78" s="22"/>
    </row>
    <row r="79" spans="1:5" s="23" customFormat="1" ht="15" customHeight="1" x14ac:dyDescent="0.2">
      <c r="A79" s="16" t="str">
        <f t="shared" si="0"/>
        <v xml:space="preserve">   - Andere offene Ackerfläche</v>
      </c>
      <c r="B79" s="26" t="s">
        <v>142</v>
      </c>
      <c r="C79" s="26" t="s">
        <v>22</v>
      </c>
      <c r="D79" s="28" t="s">
        <v>225</v>
      </c>
      <c r="E79" s="22"/>
    </row>
    <row r="80" spans="1:5" s="23" customFormat="1" ht="15" customHeight="1" x14ac:dyDescent="0.2">
      <c r="A80" s="16" t="str">
        <f t="shared" si="0"/>
        <v xml:space="preserve">   - Verzicht auf Herbizide</v>
      </c>
      <c r="B80" s="24" t="s">
        <v>258</v>
      </c>
      <c r="C80" s="26" t="s">
        <v>26</v>
      </c>
      <c r="D80" s="28" t="s">
        <v>196</v>
      </c>
      <c r="E80" s="22"/>
    </row>
    <row r="81" spans="1:5" s="23" customFormat="1" ht="15" customHeight="1" x14ac:dyDescent="0.2">
      <c r="A81" s="16" t="str">
        <f t="shared" si="0"/>
        <v xml:space="preserve">   - Verzicht auf Fungizide und Insektizide</v>
      </c>
      <c r="B81" s="24" t="s">
        <v>259</v>
      </c>
      <c r="C81" s="26" t="s">
        <v>32</v>
      </c>
      <c r="D81" s="28" t="s">
        <v>197</v>
      </c>
      <c r="E81" s="22"/>
    </row>
    <row r="82" spans="1:5" s="23" customFormat="1" ht="25.5" x14ac:dyDescent="0.2">
      <c r="A82" s="16" t="str">
        <f t="shared" si="0"/>
        <v>Total Beiträge für Reduktion von Pflanzenschutzmitteln</v>
      </c>
      <c r="B82" s="22" t="s">
        <v>143</v>
      </c>
      <c r="C82" s="26" t="s">
        <v>53</v>
      </c>
      <c r="D82" s="28" t="s">
        <v>198</v>
      </c>
      <c r="E82" s="22"/>
    </row>
    <row r="83" spans="1:5" s="23" customFormat="1" ht="15" customHeight="1" x14ac:dyDescent="0.2">
      <c r="A83" s="16" t="str">
        <f t="shared" si="0"/>
        <v>Andere Massnahmen in der Pflanzenproduktion</v>
      </c>
      <c r="B83" s="22" t="s">
        <v>280</v>
      </c>
      <c r="C83" s="25" t="s">
        <v>46</v>
      </c>
      <c r="D83" s="28" t="s">
        <v>199</v>
      </c>
      <c r="E83" s="22"/>
    </row>
    <row r="84" spans="1:5" s="23" customFormat="1" ht="12.75" x14ac:dyDescent="0.2">
      <c r="A84" s="16" t="str">
        <f t="shared" si="0"/>
        <v>Beitrag für den effizienten</v>
      </c>
      <c r="B84" s="22" t="s">
        <v>318</v>
      </c>
      <c r="C84" s="25" t="s">
        <v>320</v>
      </c>
      <c r="D84" s="28" t="s">
        <v>322</v>
      </c>
      <c r="E84" s="22"/>
    </row>
    <row r="85" spans="1:5" s="23" customFormat="1" ht="15" customHeight="1" x14ac:dyDescent="0.2">
      <c r="A85" s="16" t="str">
        <f t="shared" si="0"/>
        <v>Stickstoffeinsatz</v>
      </c>
      <c r="B85" s="22" t="s">
        <v>319</v>
      </c>
      <c r="C85" s="25" t="s">
        <v>321</v>
      </c>
      <c r="D85" s="28" t="s">
        <v>323</v>
      </c>
      <c r="E85" s="22"/>
    </row>
    <row r="86" spans="1:5" s="23" customFormat="1" ht="15" customHeight="1" x14ac:dyDescent="0.2">
      <c r="A86" s="16" t="str">
        <f t="shared" si="0"/>
        <v>ha oA in CH</v>
      </c>
      <c r="B86" s="22" t="s">
        <v>144</v>
      </c>
      <c r="C86" s="25" t="s">
        <v>75</v>
      </c>
      <c r="D86" s="28" t="s">
        <v>240</v>
      </c>
      <c r="E86" s="31" t="s">
        <v>242</v>
      </c>
    </row>
    <row r="87" spans="1:5" s="23" customFormat="1" ht="15" customHeight="1" x14ac:dyDescent="0.2">
      <c r="A87" s="16" t="str">
        <f t="shared" si="0"/>
        <v>Total sonstige Massnahmen in der Pflanzenproduktion</v>
      </c>
      <c r="B87" s="22" t="s">
        <v>281</v>
      </c>
      <c r="C87" s="16" t="s">
        <v>47</v>
      </c>
      <c r="D87" s="28" t="s">
        <v>200</v>
      </c>
      <c r="E87" s="22"/>
    </row>
    <row r="88" spans="1:5" s="23" customFormat="1" ht="15" customHeight="1" x14ac:dyDescent="0.2">
      <c r="A88" s="16" t="str">
        <f t="shared" si="0"/>
        <v>Massnahmen in der Tierproduktion</v>
      </c>
      <c r="B88" s="22" t="s">
        <v>145</v>
      </c>
      <c r="C88" s="25" t="s">
        <v>54</v>
      </c>
      <c r="D88" s="28" t="s">
        <v>201</v>
      </c>
      <c r="E88" s="22"/>
    </row>
    <row r="89" spans="1:5" s="23" customFormat="1" ht="15" customHeight="1" x14ac:dyDescent="0.2">
      <c r="A89" s="16" t="str">
        <f t="shared" si="0"/>
        <v>RAUS+</v>
      </c>
      <c r="B89" s="22" t="s">
        <v>146</v>
      </c>
      <c r="C89" s="16" t="s">
        <v>42</v>
      </c>
      <c r="D89" s="28" t="s">
        <v>202</v>
      </c>
      <c r="E89" s="22"/>
    </row>
    <row r="90" spans="1:5" s="23" customFormat="1" ht="15" customHeight="1" x14ac:dyDescent="0.2">
      <c r="A90" s="16" t="str">
        <f t="shared" si="0"/>
        <v>GVE</v>
      </c>
      <c r="B90" s="22" t="s">
        <v>96</v>
      </c>
      <c r="C90" s="16" t="s">
        <v>6</v>
      </c>
      <c r="D90" s="28" t="s">
        <v>203</v>
      </c>
      <c r="E90" s="22"/>
    </row>
    <row r="91" spans="1:5" s="23" customFormat="1" ht="15" customHeight="1" x14ac:dyDescent="0.2">
      <c r="A91" s="16" t="str">
        <f t="shared" si="0"/>
        <v>Weidebeitrag</v>
      </c>
      <c r="B91" s="22" t="s">
        <v>260</v>
      </c>
      <c r="C91" s="16" t="s">
        <v>14</v>
      </c>
      <c r="D91" s="28" t="s">
        <v>204</v>
      </c>
      <c r="E91" s="22"/>
    </row>
    <row r="92" spans="1:5" s="23" customFormat="1" ht="15" customHeight="1" x14ac:dyDescent="0.2">
      <c r="A92" s="16" t="str">
        <f t="shared" si="0"/>
        <v xml:space="preserve">   - Milchkühe</v>
      </c>
      <c r="B92" s="26" t="s">
        <v>147</v>
      </c>
      <c r="C92" s="26" t="s">
        <v>33</v>
      </c>
      <c r="D92" s="28" t="s">
        <v>205</v>
      </c>
      <c r="E92" s="22"/>
    </row>
    <row r="93" spans="1:5" s="23" customFormat="1" ht="15" customHeight="1" x14ac:dyDescent="0.2">
      <c r="A93" s="16" t="str">
        <f t="shared" si="0"/>
        <v xml:space="preserve">   - andere Kühe</v>
      </c>
      <c r="B93" s="26" t="s">
        <v>148</v>
      </c>
      <c r="C93" s="26" t="s">
        <v>34</v>
      </c>
      <c r="D93" s="28" t="s">
        <v>206</v>
      </c>
      <c r="E93" s="22"/>
    </row>
    <row r="94" spans="1:5" s="23" customFormat="1" ht="15" customHeight="1" x14ac:dyDescent="0.2">
      <c r="A94" s="16" t="str">
        <f t="shared" si="0"/>
        <v xml:space="preserve">   - weibliche Tiere &gt; 365 Tage</v>
      </c>
      <c r="B94" s="26" t="s">
        <v>261</v>
      </c>
      <c r="C94" s="26" t="s">
        <v>36</v>
      </c>
      <c r="D94" s="28" t="s">
        <v>212</v>
      </c>
      <c r="E94" s="22"/>
    </row>
    <row r="95" spans="1:5" s="23" customFormat="1" ht="15" customHeight="1" x14ac:dyDescent="0.2">
      <c r="A95" s="16" t="str">
        <f t="shared" si="0"/>
        <v xml:space="preserve">   - weibliche Tiere &gt; 160 – 365 Tage</v>
      </c>
      <c r="B95" s="26" t="s">
        <v>262</v>
      </c>
      <c r="C95" s="26" t="s">
        <v>37</v>
      </c>
      <c r="D95" s="28" t="s">
        <v>213</v>
      </c>
      <c r="E95" s="22"/>
    </row>
    <row r="96" spans="1:5" s="23" customFormat="1" ht="15" customHeight="1" x14ac:dyDescent="0.2">
      <c r="A96" s="16" t="str">
        <f t="shared" si="0"/>
        <v xml:space="preserve">   - weibliche Tiere &lt; 160 Tage</v>
      </c>
      <c r="B96" s="26" t="s">
        <v>263</v>
      </c>
      <c r="C96" s="26" t="s">
        <v>35</v>
      </c>
      <c r="D96" s="28" t="s">
        <v>214</v>
      </c>
      <c r="E96" s="22"/>
    </row>
    <row r="97" spans="1:5" s="23" customFormat="1" ht="15" customHeight="1" x14ac:dyDescent="0.2">
      <c r="A97" s="16" t="str">
        <f t="shared" si="0"/>
        <v xml:space="preserve">   - männliche Tiere &gt; 730 Tage</v>
      </c>
      <c r="B97" s="26" t="s">
        <v>264</v>
      </c>
      <c r="C97" s="26" t="s">
        <v>38</v>
      </c>
      <c r="D97" s="28" t="s">
        <v>215</v>
      </c>
      <c r="E97" s="22"/>
    </row>
    <row r="98" spans="1:5" s="23" customFormat="1" ht="15" customHeight="1" x14ac:dyDescent="0.2">
      <c r="A98" s="16" t="str">
        <f t="shared" si="0"/>
        <v xml:space="preserve">   - männliche Tiere &gt; 365 – 730 Tage</v>
      </c>
      <c r="B98" s="26" t="s">
        <v>265</v>
      </c>
      <c r="C98" s="26" t="s">
        <v>39</v>
      </c>
      <c r="D98" s="28" t="s">
        <v>216</v>
      </c>
      <c r="E98" s="22"/>
    </row>
    <row r="99" spans="1:5" s="23" customFormat="1" ht="15" customHeight="1" x14ac:dyDescent="0.2">
      <c r="A99" s="16" t="str">
        <f t="shared" si="0"/>
        <v xml:space="preserve">   - männliche Tiere &gt; 160 – 365 Tage</v>
      </c>
      <c r="B99" s="26" t="s">
        <v>266</v>
      </c>
      <c r="C99" s="26" t="s">
        <v>40</v>
      </c>
      <c r="D99" s="28" t="s">
        <v>217</v>
      </c>
      <c r="E99" s="22"/>
    </row>
    <row r="100" spans="1:5" s="23" customFormat="1" ht="15" customHeight="1" x14ac:dyDescent="0.2">
      <c r="A100" s="16" t="str">
        <f t="shared" si="0"/>
        <v xml:space="preserve">   - männliche Tiere &lt; 160 Tage</v>
      </c>
      <c r="B100" s="26" t="s">
        <v>267</v>
      </c>
      <c r="C100" s="26" t="s">
        <v>41</v>
      </c>
      <c r="D100" s="28" t="s">
        <v>211</v>
      </c>
      <c r="E100" s="22"/>
    </row>
    <row r="101" spans="1:5" s="23" customFormat="1" ht="15" customHeight="1" x14ac:dyDescent="0.2">
      <c r="A101" s="16" t="str">
        <f t="shared" si="0"/>
        <v>Beitrag für die längere Nutzungsdauer von Kühen (ab 2024)</v>
      </c>
      <c r="B101" s="22" t="s">
        <v>268</v>
      </c>
      <c r="C101" s="25" t="s">
        <v>82</v>
      </c>
      <c r="D101" s="28" t="s">
        <v>227</v>
      </c>
      <c r="E101" s="22"/>
    </row>
    <row r="102" spans="1:5" s="23" customFormat="1" ht="15" customHeight="1" x14ac:dyDescent="0.2">
      <c r="A102" s="16" t="str">
        <f t="shared" si="0"/>
        <v>Milchkühe</v>
      </c>
      <c r="B102" s="22" t="s">
        <v>94</v>
      </c>
      <c r="C102" s="16" t="s">
        <v>9</v>
      </c>
      <c r="D102" s="28" t="s">
        <v>207</v>
      </c>
      <c r="E102" s="22"/>
    </row>
    <row r="103" spans="1:5" s="23" customFormat="1" ht="25.5" x14ac:dyDescent="0.2">
      <c r="A103" s="16" t="str">
        <f t="shared" si="0"/>
        <v>Geben Sie die durchschn. Anzahl der Abkalbungen von abgehenden Milchkühen ein</v>
      </c>
      <c r="B103" s="22" t="s">
        <v>293</v>
      </c>
      <c r="C103" s="16" t="s">
        <v>292</v>
      </c>
      <c r="D103" s="37" t="s">
        <v>301</v>
      </c>
      <c r="E103" s="22"/>
    </row>
    <row r="104" spans="1:5" s="23" customFormat="1" ht="25.5" x14ac:dyDescent="0.2">
      <c r="A104" s="16" t="str">
        <f t="shared" si="0"/>
        <v>Geben Sie die durchschnittliche Anzahl an Milchkühen im Betrieb ein</v>
      </c>
      <c r="B104" s="22" t="s">
        <v>300</v>
      </c>
      <c r="C104" s="16" t="s">
        <v>296</v>
      </c>
      <c r="D104" s="37" t="s">
        <v>302</v>
      </c>
      <c r="E104" s="22"/>
    </row>
    <row r="105" spans="1:5" s="23" customFormat="1" ht="15" customHeight="1" x14ac:dyDescent="0.2">
      <c r="A105" s="16" t="str">
        <f t="shared" si="0"/>
        <v>durchschn. Anzahl Abkalbungen</v>
      </c>
      <c r="B105" t="s">
        <v>269</v>
      </c>
      <c r="C105" s="25" t="s">
        <v>43</v>
      </c>
      <c r="D105" s="28" t="s">
        <v>208</v>
      </c>
      <c r="E105" s="22"/>
    </row>
    <row r="106" spans="1:5" s="23" customFormat="1" ht="15" customHeight="1" x14ac:dyDescent="0.2">
      <c r="A106" s="16" t="str">
        <f t="shared" si="0"/>
        <v>Andere Kühe</v>
      </c>
      <c r="B106" s="22" t="s">
        <v>95</v>
      </c>
      <c r="C106" s="16" t="s">
        <v>10</v>
      </c>
      <c r="D106" s="28" t="s">
        <v>209</v>
      </c>
      <c r="E106" s="22"/>
    </row>
    <row r="107" spans="1:5" s="23" customFormat="1" ht="25.5" x14ac:dyDescent="0.2">
      <c r="A107" s="16" t="str">
        <f t="shared" si="0"/>
        <v>Geben Sie die durchschn. Anzahl der Abkalbungen von abgehenden anderen Kühen ein</v>
      </c>
      <c r="B107" s="22" t="s">
        <v>294</v>
      </c>
      <c r="C107" s="25" t="s">
        <v>295</v>
      </c>
      <c r="D107" s="37" t="s">
        <v>303</v>
      </c>
      <c r="E107" s="22"/>
    </row>
    <row r="108" spans="1:5" s="23" customFormat="1" ht="25.5" x14ac:dyDescent="0.2">
      <c r="A108" s="16" t="str">
        <f t="shared" si="0"/>
        <v>Geben Sie die durchschnittliche Anzahl an anderen Kühen im Betrieb ein</v>
      </c>
      <c r="B108" s="22" t="s">
        <v>299</v>
      </c>
      <c r="C108" s="25" t="s">
        <v>297</v>
      </c>
      <c r="D108" s="37" t="s">
        <v>304</v>
      </c>
      <c r="E108" s="22"/>
    </row>
    <row r="109" spans="1:5" s="23" customFormat="1" ht="15" customHeight="1" x14ac:dyDescent="0.2">
      <c r="A109" s="16" t="str">
        <f t="shared" si="0"/>
        <v>Total Massnahmen in der Tierproduktion</v>
      </c>
      <c r="B109" s="22" t="s">
        <v>149</v>
      </c>
      <c r="C109" s="16" t="s">
        <v>48</v>
      </c>
      <c r="D109" s="28" t="s">
        <v>210</v>
      </c>
      <c r="E109" s="22"/>
    </row>
    <row r="110" spans="1:5" s="23" customFormat="1" ht="15" customHeight="1" x14ac:dyDescent="0.2">
      <c r="A110" s="16" t="str">
        <f t="shared" si="0"/>
        <v xml:space="preserve">Ohne Berücksichtigung einer möglichen Änderung des Übergangsbeitrags erhöht sich der Betrag der Direktzahlungen insgesamt um </v>
      </c>
      <c r="B110" s="22" t="s">
        <v>150</v>
      </c>
      <c r="C110" s="25" t="s">
        <v>108</v>
      </c>
      <c r="D110" s="28" t="s">
        <v>219</v>
      </c>
      <c r="E110" s="22"/>
    </row>
    <row r="111" spans="1:5" s="23" customFormat="1" ht="15" customHeight="1" x14ac:dyDescent="0.2">
      <c r="A111" s="16" t="str">
        <f t="shared" si="0"/>
        <v xml:space="preserve">Ohne Berücksichtigung einer möglichen Änderung des Übergangsbeitrags sinkt der Betrag der Direktzahlungen insgesamt um </v>
      </c>
      <c r="B111" s="22" t="s">
        <v>151</v>
      </c>
      <c r="C111" s="16" t="s">
        <v>109</v>
      </c>
      <c r="D111" s="28" t="s">
        <v>220</v>
      </c>
      <c r="E111" s="22"/>
    </row>
    <row r="112" spans="1:5" s="23" customFormat="1" ht="15" customHeight="1" x14ac:dyDescent="0.2">
      <c r="A112" s="16" t="str">
        <f t="shared" si="0"/>
        <v>Übergangsbeitrag</v>
      </c>
      <c r="B112" s="22" t="s">
        <v>152</v>
      </c>
      <c r="C112" s="25" t="s">
        <v>49</v>
      </c>
      <c r="D112" s="28" t="s">
        <v>221</v>
      </c>
      <c r="E112" s="22"/>
    </row>
    <row r="113" spans="1:5" s="23" customFormat="1" ht="15" customHeight="1" x14ac:dyDescent="0.2">
      <c r="A113" s="16" t="str">
        <f t="shared" si="0"/>
        <v>Basiswert Übergangsbeitrag</v>
      </c>
      <c r="B113" s="22" t="s">
        <v>270</v>
      </c>
      <c r="C113" s="25" t="s">
        <v>271</v>
      </c>
      <c r="D113" s="28" t="s">
        <v>222</v>
      </c>
      <c r="E113" s="22"/>
    </row>
    <row r="114" spans="1:5" s="23" customFormat="1" ht="15" customHeight="1" x14ac:dyDescent="0.2">
      <c r="A114" s="16" t="str">
        <f t="shared" si="0"/>
        <v>Total Übergangsbeitrag</v>
      </c>
      <c r="B114" s="22" t="s">
        <v>153</v>
      </c>
      <c r="C114" s="16" t="s">
        <v>50</v>
      </c>
      <c r="D114" s="28" t="s">
        <v>223</v>
      </c>
      <c r="E114" s="22"/>
    </row>
    <row r="115" spans="1:5" s="23" customFormat="1" ht="15" customHeight="1" x14ac:dyDescent="0.2">
      <c r="A115" s="16" t="str">
        <f t="shared" si="0"/>
        <v xml:space="preserve">Unter Berücksichtigung einer angenommenen Änderung des Übergangsbeitrags erhöht sich der Betrag der Direktzahlungen insgesamt um </v>
      </c>
      <c r="B115" s="22" t="s">
        <v>154</v>
      </c>
      <c r="C115" s="25" t="s">
        <v>110</v>
      </c>
      <c r="D115" s="28" t="s">
        <v>219</v>
      </c>
      <c r="E115" s="22"/>
    </row>
    <row r="116" spans="1:5" s="23" customFormat="1" ht="15" customHeight="1" x14ac:dyDescent="0.2">
      <c r="A116" s="16" t="str">
        <f t="shared" si="0"/>
        <v xml:space="preserve">Unter Berücksichtigung einer angenommenen Änderung des Übergangsbeitrags sinkt der Betrag der Direktzahlungen insgesamt um </v>
      </c>
      <c r="B116" s="22" t="s">
        <v>155</v>
      </c>
      <c r="C116" s="16" t="s">
        <v>111</v>
      </c>
      <c r="D116" s="28" t="s">
        <v>220</v>
      </c>
      <c r="E116" s="22"/>
    </row>
    <row r="117" spans="1:5" s="23" customFormat="1" ht="15" customHeight="1" x14ac:dyDescent="0.2">
      <c r="A117" s="16" t="str">
        <f t="shared" si="0"/>
        <v>ja</v>
      </c>
      <c r="B117" s="22" t="s">
        <v>285</v>
      </c>
      <c r="C117" s="25" t="s">
        <v>283</v>
      </c>
      <c r="D117" s="25" t="s">
        <v>288</v>
      </c>
      <c r="E117" s="22"/>
    </row>
    <row r="118" spans="1:5" s="23" customFormat="1" ht="15" customHeight="1" x14ac:dyDescent="0.2">
      <c r="A118" s="16" t="str">
        <f t="shared" si="0"/>
        <v>nein</v>
      </c>
      <c r="B118" s="22" t="s">
        <v>286</v>
      </c>
      <c r="C118" s="25" t="s">
        <v>287</v>
      </c>
      <c r="D118" s="25" t="s">
        <v>289</v>
      </c>
      <c r="E118" s="22"/>
    </row>
  </sheetData>
  <conditionalFormatting sqref="D14:D20 D42:D50 D29:D35 D55:D118 D22:D27">
    <cfRule type="expression" dxfId="6" priority="28" stopIfTrue="1">
      <formula>ISBLANK(D14)</formula>
    </cfRule>
    <cfRule type="cellIs" dxfId="5" priority="29" stopIfTrue="1" operator="equal">
      <formula>$C14</formula>
    </cfRule>
  </conditionalFormatting>
  <conditionalFormatting sqref="D36:D40">
    <cfRule type="expression" dxfId="4" priority="7">
      <formula xml:space="preserve"> $E36 &gt;= 2</formula>
    </cfRule>
  </conditionalFormatting>
  <conditionalFormatting sqref="D41">
    <cfRule type="expression" dxfId="3" priority="6">
      <formula xml:space="preserve"> $E41 &gt;= 2</formula>
    </cfRule>
  </conditionalFormatting>
  <conditionalFormatting sqref="D28">
    <cfRule type="expression" dxfId="2" priority="5">
      <formula xml:space="preserve"> $E28 &gt;= 2</formula>
    </cfRule>
  </conditionalFormatting>
  <conditionalFormatting sqref="D51:D54">
    <cfRule type="expression" dxfId="1" priority="3" stopIfTrue="1">
      <formula>ISBLANK(D51)</formula>
    </cfRule>
    <cfRule type="cellIs" dxfId="0" priority="4" stopIfTrue="1" operator="equal">
      <formula>$C51</formula>
    </cfRule>
  </conditionalFormatting>
  <printOptions gridLines="1"/>
  <pageMargins left="1.1811023622047245" right="0.78740157480314965" top="1.5748031496062993" bottom="0.78740157480314965" header="0.51181102362204722" footer="0.51181102362204722"/>
  <pageSetup paperSize="9" orientation="portrait" r:id="rId1"/>
  <headerFooter alignWithMargins="0">
    <oddHeader>&amp;L&amp;G</oddHeader>
    <oddFooter>&amp;L&amp;8&amp;D / &amp;F /&amp;R&amp;8&amp;P/&amp;N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928EE5CB940A478E8519B488F20D45" ma:contentTypeVersion="16" ma:contentTypeDescription="Crée un document." ma:contentTypeScope="" ma:versionID="2d8dfba0c2bbe7ccc7779f0af6f3b774">
  <xsd:schema xmlns:xsd="http://www.w3.org/2001/XMLSchema" xmlns:xs="http://www.w3.org/2001/XMLSchema" xmlns:p="http://schemas.microsoft.com/office/2006/metadata/properties" xmlns:ns1="http://schemas.microsoft.com/sharepoint/v3" xmlns:ns2="8394a41b-3f0a-4b2b-bcf5-d4601073836f" xmlns:ns3="1eb871fe-9463-4134-b0e8-ce628b4b5495" targetNamespace="http://schemas.microsoft.com/office/2006/metadata/properties" ma:root="true" ma:fieldsID="01a5223506ae9cd0697749d09fccd5ae" ns1:_="" ns2:_="" ns3:_="">
    <xsd:import namespace="http://schemas.microsoft.com/sharepoint/v3"/>
    <xsd:import namespace="8394a41b-3f0a-4b2b-bcf5-d4601073836f"/>
    <xsd:import namespace="1eb871fe-9463-4134-b0e8-ce628b4b54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4a41b-3f0a-4b2b-bcf5-d460107383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871fe-9463-4134-b0e8-ce628b4b54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7EF37-F836-42FF-89E8-A809AE311E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05B446-D033-4DE3-9394-7B1CE0D4F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94a41b-3f0a-4b2b-bcf5-d4601073836f"/>
    <ds:schemaRef ds:uri="1eb871fe-9463-4134-b0e8-ce628b4b5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Vergleich und Massnahmen</vt:lpstr>
      <vt:lpstr>texte</vt:lpstr>
      <vt:lpstr>'Vergleich und Massnahmen'!Druckbereich</vt:lpstr>
      <vt:lpstr>'Vergleich und Massnahmen'!Drucktitel</vt:lpstr>
    </vt:vector>
  </TitlesOfParts>
  <Manager/>
  <Company>AGRIDEA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DZ-Vergleichsrechner 2023</dc:title>
  <dc:subject/>
  <dc:creator>AGRIDEA, FRI</dc:creator>
  <cp:keywords/>
  <dc:description>Version 1.0, 13. Oktober 2022</dc:description>
  <cp:lastModifiedBy>Stefan Rohrer</cp:lastModifiedBy>
  <cp:revision/>
  <cp:lastPrinted>2022-10-13T07:50:33Z</cp:lastPrinted>
  <dcterms:created xsi:type="dcterms:W3CDTF">2022-05-31T09:28:44Z</dcterms:created>
  <dcterms:modified xsi:type="dcterms:W3CDTF">2022-11-25T12:07:41Z</dcterms:modified>
  <cp:category/>
  <cp:contentStatus/>
</cp:coreProperties>
</file>